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aut-Commissariat/Desktop/PRESIDENTIELLE 2017 TOUR 2/RESULTATS T2 PAR ARCHIPELS et BUREAUX DE VOTES/"/>
    </mc:Choice>
  </mc:AlternateContent>
  <bookViews>
    <workbookView xWindow="5900" yWindow="460" windowWidth="21640" windowHeight="12740" tabRatio="954" firstSheet="1" activeTab="1"/>
  </bookViews>
  <sheets>
    <sheet name="IMPORT1" sheetId="1" state="hidden" r:id="rId1"/>
    <sheet name="RAIVAVAE" sheetId="20" r:id="rId2"/>
    <sheet name="IMPORT2" sheetId="26" state="hidden" r:id="rId3"/>
    <sheet name="RAPA" sheetId="25" r:id="rId4"/>
    <sheet name="IMPORT3" sheetId="39" state="hidden" r:id="rId5"/>
    <sheet name="RIMATARA" sheetId="40" r:id="rId6"/>
    <sheet name="IMPORT4" sheetId="41" state="hidden" r:id="rId7"/>
    <sheet name="RURUTU" sheetId="46" r:id="rId8"/>
    <sheet name="IMPORT5" sheetId="47" state="hidden" r:id="rId9"/>
    <sheet name="TUBUAI" sheetId="54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46" l="1"/>
  <c r="M8" i="46"/>
  <c r="M6" i="46"/>
  <c r="O7" i="20"/>
  <c r="O8" i="20"/>
  <c r="O9" i="20"/>
  <c r="O6" i="20"/>
  <c r="M7" i="20"/>
  <c r="M8" i="20"/>
  <c r="M9" i="20"/>
  <c r="M6" i="20"/>
  <c r="L7" i="20"/>
  <c r="L8" i="20"/>
  <c r="L9" i="20"/>
  <c r="L6" i="20"/>
  <c r="K7" i="20"/>
  <c r="K8" i="20"/>
  <c r="K9" i="20"/>
  <c r="K6" i="20"/>
  <c r="I7" i="20"/>
  <c r="I8" i="20"/>
  <c r="I9" i="20"/>
  <c r="I6" i="20"/>
  <c r="G7" i="20"/>
  <c r="G8" i="20"/>
  <c r="G9" i="20"/>
  <c r="G6" i="20"/>
  <c r="E7" i="20"/>
  <c r="F7" i="20"/>
  <c r="E8" i="20"/>
  <c r="F8" i="20"/>
  <c r="E9" i="20"/>
  <c r="F9" i="20"/>
  <c r="F6" i="20"/>
  <c r="E6" i="20"/>
  <c r="O6" i="25"/>
  <c r="M6" i="25"/>
  <c r="L6" i="25"/>
  <c r="K6" i="25"/>
  <c r="I6" i="25"/>
  <c r="G6" i="25"/>
  <c r="F6" i="25"/>
  <c r="E6" i="25"/>
  <c r="O7" i="40"/>
  <c r="O8" i="40"/>
  <c r="O6" i="40"/>
  <c r="M7" i="40"/>
  <c r="M8" i="40"/>
  <c r="M6" i="40"/>
  <c r="L7" i="40"/>
  <c r="L8" i="40"/>
  <c r="L6" i="40"/>
  <c r="K7" i="40"/>
  <c r="K8" i="40"/>
  <c r="K6" i="40"/>
  <c r="I7" i="40"/>
  <c r="I8" i="40"/>
  <c r="I6" i="40"/>
  <c r="G7" i="40"/>
  <c r="G8" i="40"/>
  <c r="G6" i="40"/>
  <c r="E7" i="40"/>
  <c r="F7" i="40"/>
  <c r="E8" i="40"/>
  <c r="F8" i="40"/>
  <c r="F6" i="40"/>
  <c r="E6" i="40"/>
  <c r="O7" i="46"/>
  <c r="O8" i="46"/>
  <c r="O6" i="46"/>
  <c r="L7" i="46"/>
  <c r="L8" i="46"/>
  <c r="L6" i="46"/>
  <c r="K7" i="46"/>
  <c r="K8" i="46"/>
  <c r="K6" i="46"/>
  <c r="I7" i="46"/>
  <c r="I8" i="46"/>
  <c r="I6" i="46"/>
  <c r="G7" i="46"/>
  <c r="G8" i="46"/>
  <c r="G6" i="46"/>
  <c r="E7" i="46"/>
  <c r="F7" i="46"/>
  <c r="E8" i="46"/>
  <c r="F8" i="46"/>
  <c r="F6" i="46"/>
  <c r="E6" i="46"/>
  <c r="O7" i="54"/>
  <c r="O8" i="54"/>
  <c r="O6" i="54"/>
  <c r="M7" i="54"/>
  <c r="M8" i="54"/>
  <c r="M6" i="54"/>
  <c r="L7" i="54"/>
  <c r="L8" i="54"/>
  <c r="L6" i="54"/>
  <c r="K7" i="54"/>
  <c r="K8" i="54"/>
  <c r="K6" i="54"/>
  <c r="I7" i="54"/>
  <c r="I8" i="54"/>
  <c r="I6" i="54"/>
  <c r="G7" i="54"/>
  <c r="G8" i="54"/>
  <c r="G6" i="54"/>
  <c r="E7" i="54"/>
  <c r="F7" i="54"/>
  <c r="E8" i="54"/>
  <c r="F8" i="54"/>
  <c r="F6" i="54"/>
  <c r="E6" i="54"/>
  <c r="D13" i="54"/>
  <c r="P11" i="54"/>
  <c r="O11" i="54"/>
  <c r="N11" i="54"/>
  <c r="M11" i="54"/>
  <c r="M5" i="54"/>
  <c r="M13" i="54"/>
  <c r="K5" i="54"/>
  <c r="K13" i="54"/>
  <c r="I5" i="54"/>
  <c r="I13" i="54"/>
  <c r="F5" i="54"/>
  <c r="F13" i="54"/>
  <c r="C3" i="54"/>
  <c r="D13" i="46"/>
  <c r="P11" i="46"/>
  <c r="O11" i="46"/>
  <c r="N11" i="46"/>
  <c r="M11" i="46"/>
  <c r="L5" i="46"/>
  <c r="K5" i="46"/>
  <c r="K13" i="46"/>
  <c r="F5" i="46"/>
  <c r="F13" i="46"/>
  <c r="E5" i="46"/>
  <c r="E13" i="46"/>
  <c r="C3" i="46"/>
  <c r="D13" i="40"/>
  <c r="P11" i="40"/>
  <c r="O11" i="40"/>
  <c r="N11" i="40"/>
  <c r="M11" i="40"/>
  <c r="L5" i="40"/>
  <c r="K5" i="40"/>
  <c r="K13" i="40"/>
  <c r="I5" i="40"/>
  <c r="I13" i="40"/>
  <c r="F5" i="40"/>
  <c r="F13" i="40"/>
  <c r="E5" i="40"/>
  <c r="E13" i="40"/>
  <c r="C3" i="40"/>
  <c r="D11" i="25"/>
  <c r="P9" i="25"/>
  <c r="O9" i="25"/>
  <c r="N9" i="25"/>
  <c r="M9" i="25"/>
  <c r="O5" i="25"/>
  <c r="O11" i="25"/>
  <c r="K5" i="25"/>
  <c r="K11" i="25"/>
  <c r="F5" i="25"/>
  <c r="F11" i="25"/>
  <c r="E5" i="25"/>
  <c r="E11" i="25"/>
  <c r="C3" i="25"/>
  <c r="D14" i="20"/>
  <c r="P12" i="20"/>
  <c r="O12" i="20"/>
  <c r="N12" i="20"/>
  <c r="M12" i="20"/>
  <c r="M5" i="20"/>
  <c r="M14" i="20"/>
  <c r="K5" i="20"/>
  <c r="K14" i="20"/>
  <c r="I5" i="20"/>
  <c r="I14" i="20"/>
  <c r="F5" i="20"/>
  <c r="F14" i="20"/>
  <c r="E5" i="20"/>
  <c r="E14" i="20"/>
  <c r="C3" i="20"/>
  <c r="Q5" i="46"/>
  <c r="L13" i="46"/>
  <c r="Q5" i="40"/>
  <c r="L13" i="40"/>
  <c r="P7" i="54"/>
  <c r="J6" i="54"/>
  <c r="J7" i="54"/>
  <c r="J8" i="54"/>
  <c r="E5" i="54"/>
  <c r="Q6" i="54"/>
  <c r="L5" i="54"/>
  <c r="N7" i="54"/>
  <c r="N8" i="54"/>
  <c r="H7" i="54"/>
  <c r="Q7" i="54"/>
  <c r="H8" i="54"/>
  <c r="P8" i="54"/>
  <c r="Q8" i="54"/>
  <c r="P6" i="54"/>
  <c r="O5" i="54"/>
  <c r="O13" i="54"/>
  <c r="H6" i="54"/>
  <c r="G5" i="54"/>
  <c r="G13" i="54"/>
  <c r="N6" i="54"/>
  <c r="J7" i="46"/>
  <c r="H7" i="46"/>
  <c r="P8" i="46"/>
  <c r="Q8" i="46"/>
  <c r="N8" i="46"/>
  <c r="J8" i="46"/>
  <c r="Q7" i="46"/>
  <c r="N7" i="40"/>
  <c r="H6" i="46"/>
  <c r="G5" i="46"/>
  <c r="M5" i="46"/>
  <c r="N6" i="46"/>
  <c r="N7" i="46"/>
  <c r="I5" i="46"/>
  <c r="J6" i="46"/>
  <c r="P6" i="46"/>
  <c r="O5" i="46"/>
  <c r="H8" i="46"/>
  <c r="Q6" i="46"/>
  <c r="P7" i="46"/>
  <c r="H8" i="40"/>
  <c r="Q8" i="40"/>
  <c r="J5" i="40"/>
  <c r="J13" i="40"/>
  <c r="H7" i="40"/>
  <c r="H6" i="40"/>
  <c r="G5" i="40"/>
  <c r="M5" i="40"/>
  <c r="N6" i="40"/>
  <c r="Q6" i="40"/>
  <c r="P6" i="40"/>
  <c r="O5" i="40"/>
  <c r="Q7" i="40"/>
  <c r="N8" i="40"/>
  <c r="J8" i="40"/>
  <c r="P8" i="40"/>
  <c r="J6" i="40"/>
  <c r="P7" i="40"/>
  <c r="J7" i="40"/>
  <c r="P6" i="25"/>
  <c r="L5" i="25"/>
  <c r="Q6" i="25"/>
  <c r="H6" i="25"/>
  <c r="G5" i="25"/>
  <c r="M5" i="25"/>
  <c r="M11" i="25"/>
  <c r="N6" i="25"/>
  <c r="I5" i="25"/>
  <c r="J6" i="25"/>
  <c r="P8" i="20"/>
  <c r="J9" i="20"/>
  <c r="H8" i="20"/>
  <c r="Q7" i="20"/>
  <c r="Q6" i="20"/>
  <c r="L5" i="20"/>
  <c r="J5" i="20"/>
  <c r="J14" i="20"/>
  <c r="N8" i="20"/>
  <c r="H9" i="20"/>
  <c r="H6" i="20"/>
  <c r="N6" i="20"/>
  <c r="Q9" i="20"/>
  <c r="G5" i="20"/>
  <c r="J6" i="20"/>
  <c r="H7" i="20"/>
  <c r="N7" i="20"/>
  <c r="P9" i="20"/>
  <c r="P6" i="20"/>
  <c r="J7" i="20"/>
  <c r="P7" i="20"/>
  <c r="Q8" i="20"/>
  <c r="N9" i="20"/>
  <c r="J8" i="20"/>
  <c r="O5" i="20"/>
  <c r="O14" i="20"/>
  <c r="J5" i="54"/>
  <c r="J13" i="54"/>
  <c r="E13" i="54"/>
  <c r="Q5" i="54"/>
  <c r="Q9" i="54"/>
  <c r="G16" i="54"/>
  <c r="L13" i="54"/>
  <c r="J5" i="46"/>
  <c r="J13" i="46"/>
  <c r="I13" i="46"/>
  <c r="H5" i="46"/>
  <c r="H13" i="46"/>
  <c r="G13" i="46"/>
  <c r="P5" i="46"/>
  <c r="P13" i="46"/>
  <c r="O13" i="46"/>
  <c r="H5" i="20"/>
  <c r="H14" i="20"/>
  <c r="G14" i="20"/>
  <c r="Q5" i="20"/>
  <c r="Q10" i="20"/>
  <c r="G17" i="20"/>
  <c r="L14" i="20"/>
  <c r="Q5" i="25"/>
  <c r="Q7" i="25"/>
  <c r="G14" i="25"/>
  <c r="L11" i="25"/>
  <c r="H5" i="25"/>
  <c r="H11" i="25"/>
  <c r="G11" i="25"/>
  <c r="J5" i="25"/>
  <c r="J11" i="25"/>
  <c r="I11" i="25"/>
  <c r="P5" i="40"/>
  <c r="P13" i="40"/>
  <c r="O13" i="40"/>
  <c r="N5" i="40"/>
  <c r="N13" i="40"/>
  <c r="M13" i="40"/>
  <c r="H5" i="40"/>
  <c r="H13" i="40"/>
  <c r="G13" i="40"/>
  <c r="N5" i="46"/>
  <c r="N13" i="46"/>
  <c r="M13" i="46"/>
  <c r="Q9" i="46"/>
  <c r="G16" i="46"/>
  <c r="P5" i="54"/>
  <c r="P13" i="54"/>
  <c r="N5" i="54"/>
  <c r="N13" i="54"/>
  <c r="H5" i="54"/>
  <c r="H13" i="54"/>
  <c r="G15" i="54"/>
  <c r="Q9" i="40"/>
  <c r="G16" i="40"/>
  <c r="G15" i="46"/>
  <c r="G15" i="40"/>
  <c r="N5" i="25"/>
  <c r="N11" i="25"/>
  <c r="P5" i="20"/>
  <c r="P14" i="20"/>
  <c r="N5" i="20"/>
  <c r="N14" i="20"/>
  <c r="P5" i="25"/>
  <c r="P11" i="25"/>
  <c r="G13" i="25"/>
  <c r="G16" i="20"/>
</calcChain>
</file>

<file path=xl/sharedStrings.xml><?xml version="1.0" encoding="utf-8"?>
<sst xmlns="http://schemas.openxmlformats.org/spreadsheetml/2006/main" count="504" uniqueCount="77">
  <si>
    <t>Inscrits</t>
  </si>
  <si>
    <t>Votants</t>
  </si>
  <si>
    <t>Blancs</t>
  </si>
  <si>
    <t>Nuls</t>
  </si>
  <si>
    <t>Exprimés</t>
  </si>
  <si>
    <t>Voix</t>
  </si>
  <si>
    <t>% Voix/Exp</t>
  </si>
  <si>
    <t>MACRON</t>
  </si>
  <si>
    <t>Emmanuel</t>
  </si>
  <si>
    <t>LE PEN</t>
  </si>
  <si>
    <t>Marine</t>
  </si>
  <si>
    <t>RAIVAVAE</t>
  </si>
  <si>
    <t>RAPA</t>
  </si>
  <si>
    <t>RIMATARA</t>
  </si>
  <si>
    <t>RURUTU</t>
  </si>
  <si>
    <t>TUBUAI</t>
  </si>
  <si>
    <t>% Blancs</t>
  </si>
  <si>
    <t xml:space="preserve">PRÉSIDENTIELLE 2nd tour </t>
  </si>
  <si>
    <t>Résultats provisoires par bureaux de vote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</si>
  <si>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</si>
  <si>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</si>
  <si>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</si>
  <si>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</si>
  <si>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</si>
  <si>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</si>
  <si>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</si>
  <si>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AUST</t>
  </si>
  <si>
    <t>Rairua</t>
    <phoneticPr fontId="1" type="noConversion"/>
  </si>
  <si>
    <t>Mahanatoa</t>
    <phoneticPr fontId="1" type="noConversion"/>
  </si>
  <si>
    <t>Anatonu</t>
    <phoneticPr fontId="1" type="noConversion"/>
  </si>
  <si>
    <t>Vaiuru</t>
    <phoneticPr fontId="1" type="noConversion"/>
  </si>
  <si>
    <t>Ahurei</t>
    <phoneticPr fontId="1" type="noConversion"/>
  </si>
  <si>
    <t>Amaru</t>
    <phoneticPr fontId="1" type="noConversion"/>
  </si>
  <si>
    <t>Matuaura</t>
    <phoneticPr fontId="1" type="noConversion"/>
  </si>
  <si>
    <t>Anapoto</t>
    <phoneticPr fontId="1" type="noConversion"/>
  </si>
  <si>
    <t>Moerai</t>
    <phoneticPr fontId="1" type="noConversion"/>
  </si>
  <si>
    <t>Avera</t>
    <phoneticPr fontId="1" type="noConversion"/>
  </si>
  <si>
    <t>Hauti</t>
    <phoneticPr fontId="1" type="noConversion"/>
  </si>
  <si>
    <t>Mataura</t>
    <phoneticPr fontId="1" type="noConversion"/>
  </si>
  <si>
    <t>Taahuaia</t>
    <phoneticPr fontId="1" type="noConversion"/>
  </si>
  <si>
    <t>Mahu</t>
    <phoneticPr fontId="1" type="noConversion"/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</si>
  <si>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</si>
  <si>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</si>
  <si>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</si>
  <si>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</si>
  <si>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</si>
  <si>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</si>
  <si>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</si>
  <si>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</si>
  <si>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</si>
  <si>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</si>
  <si>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</si>
  <si>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</si>
  <si>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</si>
  <si>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</si>
  <si>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</si>
  <si>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</si>
  <si>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</si>
  <si>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</si>
  <si>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</si>
  <si>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</si>
  <si>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</si>
  <si>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</si>
  <si>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</si>
  <si>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</si>
  <si>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</si>
  <si>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</si>
  <si>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</si>
  <si>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</si>
  <si>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2ème circonscription</t>
  </si>
  <si>
    <t>Raivavae</t>
  </si>
  <si>
    <t>M</t>
  </si>
  <si>
    <t>F</t>
  </si>
  <si>
    <t>Rapa</t>
  </si>
  <si>
    <t>Rimatara</t>
  </si>
  <si>
    <t>Rurutu</t>
  </si>
  <si>
    <t>Tubuai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</si>
</sst>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2" borderId="3" xfId="0" applyFont="1" applyFill="1" applyBorder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/>
    <xf numFmtId="10" fontId="15" fillId="2" borderId="4" xfId="0" applyNumberFormat="1" applyFont="1" applyFill="1" applyBorder="1"/>
    <xf numFmtId="10" fontId="15" fillId="2" borderId="4" xfId="1" applyNumberFormat="1" applyFont="1" applyFill="1" applyBorder="1"/>
    <xf numFmtId="0" fontId="15" fillId="2" borderId="5" xfId="0" applyFont="1" applyFill="1" applyBorder="1"/>
    <xf numFmtId="0" fontId="16" fillId="0" borderId="1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2" xfId="0" applyFont="1" applyFill="1" applyBorder="1"/>
    <xf numFmtId="0" fontId="16" fillId="0" borderId="6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/>
    <xf numFmtId="0" fontId="16" fillId="0" borderId="8" xfId="0" applyFont="1" applyFill="1" applyBorder="1"/>
    <xf numFmtId="10" fontId="16" fillId="0" borderId="2" xfId="1" applyNumberFormat="1" applyFont="1" applyBorder="1"/>
    <xf numFmtId="10" fontId="15" fillId="2" borderId="5" xfId="1" applyNumberFormat="1" applyFont="1" applyFill="1" applyBorder="1"/>
    <xf numFmtId="10" fontId="2" fillId="0" borderId="7" xfId="1" applyNumberFormat="1" applyBorder="1"/>
    <xf numFmtId="10" fontId="16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2" borderId="4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AI5"/>
  <sheetViews>
    <sheetView topLeftCell="H1" workbookViewId="0">
      <selection activeCell="H1" sqref="A1:AI5"/>
    </sheetView>
  </sheetViews>
  <sheetFormatPr baseColWidth="10" defaultColWidth="9.1640625" defaultRowHeight="13" x14ac:dyDescent="0.15"/>
  <sheetData>
    <row r="1" spans="1:35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0</v>
      </c>
      <c r="I1" t="s">
        <v>53</v>
      </c>
      <c r="J1" t="s">
        <v>54</v>
      </c>
      <c r="K1" t="s">
        <v>1</v>
      </c>
      <c r="L1" t="s">
        <v>55</v>
      </c>
      <c r="M1" t="s">
        <v>2</v>
      </c>
      <c r="N1" t="s">
        <v>56</v>
      </c>
      <c r="O1" t="s">
        <v>57</v>
      </c>
      <c r="P1" t="s">
        <v>3</v>
      </c>
      <c r="Q1" t="s">
        <v>58</v>
      </c>
      <c r="R1" t="s">
        <v>59</v>
      </c>
      <c r="S1" t="s">
        <v>4</v>
      </c>
      <c r="T1" t="s">
        <v>60</v>
      </c>
      <c r="U1" t="s">
        <v>61</v>
      </c>
      <c r="V1" t="s">
        <v>62</v>
      </c>
      <c r="W1" t="s">
        <v>63</v>
      </c>
      <c r="X1" t="s">
        <v>64</v>
      </c>
      <c r="Y1" t="s">
        <v>65</v>
      </c>
      <c r="Z1" t="s">
        <v>5</v>
      </c>
      <c r="AA1" t="s">
        <v>66</v>
      </c>
      <c r="AB1" t="s">
        <v>6</v>
      </c>
    </row>
    <row r="2" spans="1:35" x14ac:dyDescent="0.15">
      <c r="A2" t="s">
        <v>67</v>
      </c>
      <c r="B2" t="s">
        <v>68</v>
      </c>
      <c r="C2">
        <v>2</v>
      </c>
      <c r="D2" t="s">
        <v>69</v>
      </c>
      <c r="E2">
        <v>39</v>
      </c>
      <c r="F2" t="s">
        <v>70</v>
      </c>
      <c r="G2">
        <v>1</v>
      </c>
      <c r="H2">
        <v>227</v>
      </c>
      <c r="I2">
        <v>101</v>
      </c>
      <c r="J2">
        <v>44.49</v>
      </c>
      <c r="K2">
        <v>126</v>
      </c>
      <c r="L2">
        <v>55.51</v>
      </c>
      <c r="M2">
        <v>1</v>
      </c>
      <c r="N2">
        <v>0.44</v>
      </c>
      <c r="O2">
        <v>0.79</v>
      </c>
      <c r="P2">
        <v>8</v>
      </c>
      <c r="Q2">
        <v>3.52</v>
      </c>
      <c r="R2">
        <v>6.35</v>
      </c>
      <c r="S2">
        <v>117</v>
      </c>
      <c r="T2">
        <v>51.54</v>
      </c>
      <c r="U2">
        <v>92.86</v>
      </c>
      <c r="V2">
        <v>1</v>
      </c>
      <c r="W2" t="s">
        <v>71</v>
      </c>
      <c r="X2" t="s">
        <v>7</v>
      </c>
      <c r="Y2" t="s">
        <v>8</v>
      </c>
      <c r="Z2">
        <v>79</v>
      </c>
      <c r="AA2">
        <v>34.799999999999997</v>
      </c>
      <c r="AB2">
        <v>67.52</v>
      </c>
      <c r="AC2">
        <v>2</v>
      </c>
      <c r="AD2" t="s">
        <v>72</v>
      </c>
      <c r="AE2" t="s">
        <v>9</v>
      </c>
      <c r="AF2" t="s">
        <v>10</v>
      </c>
      <c r="AG2">
        <v>38</v>
      </c>
      <c r="AH2">
        <v>16.739999999999998</v>
      </c>
      <c r="AI2">
        <v>32.479999999999997</v>
      </c>
    </row>
    <row r="3" spans="1:35" x14ac:dyDescent="0.15">
      <c r="A3" t="s">
        <v>67</v>
      </c>
      <c r="B3" t="s">
        <v>68</v>
      </c>
      <c r="C3">
        <v>2</v>
      </c>
      <c r="D3" t="s">
        <v>69</v>
      </c>
      <c r="E3">
        <v>39</v>
      </c>
      <c r="F3" t="s">
        <v>70</v>
      </c>
      <c r="G3">
        <v>2</v>
      </c>
      <c r="H3">
        <v>141</v>
      </c>
      <c r="I3">
        <v>66</v>
      </c>
      <c r="J3">
        <v>46.81</v>
      </c>
      <c r="K3">
        <v>75</v>
      </c>
      <c r="L3">
        <v>53.19</v>
      </c>
      <c r="M3">
        <v>4</v>
      </c>
      <c r="N3">
        <v>2.84</v>
      </c>
      <c r="O3">
        <v>5.33</v>
      </c>
      <c r="P3">
        <v>3</v>
      </c>
      <c r="Q3">
        <v>2.13</v>
      </c>
      <c r="R3">
        <v>4</v>
      </c>
      <c r="S3">
        <v>68</v>
      </c>
      <c r="T3">
        <v>48.23</v>
      </c>
      <c r="U3">
        <v>90.67</v>
      </c>
      <c r="V3">
        <v>1</v>
      </c>
      <c r="W3" t="s">
        <v>71</v>
      </c>
      <c r="X3" t="s">
        <v>7</v>
      </c>
      <c r="Y3" t="s">
        <v>8</v>
      </c>
      <c r="Z3">
        <v>24</v>
      </c>
      <c r="AA3">
        <v>17.02</v>
      </c>
      <c r="AB3">
        <v>35.29</v>
      </c>
      <c r="AC3">
        <v>2</v>
      </c>
      <c r="AD3" t="s">
        <v>72</v>
      </c>
      <c r="AE3" t="s">
        <v>9</v>
      </c>
      <c r="AF3" t="s">
        <v>10</v>
      </c>
      <c r="AG3">
        <v>44</v>
      </c>
      <c r="AH3">
        <v>31.21</v>
      </c>
      <c r="AI3">
        <v>64.709999999999994</v>
      </c>
    </row>
    <row r="4" spans="1:35" x14ac:dyDescent="0.15">
      <c r="A4" t="s">
        <v>67</v>
      </c>
      <c r="B4" t="s">
        <v>68</v>
      </c>
      <c r="C4">
        <v>2</v>
      </c>
      <c r="D4" t="s">
        <v>69</v>
      </c>
      <c r="E4">
        <v>39</v>
      </c>
      <c r="F4" t="s">
        <v>70</v>
      </c>
      <c r="G4">
        <v>3</v>
      </c>
      <c r="H4">
        <v>280</v>
      </c>
      <c r="I4">
        <v>166</v>
      </c>
      <c r="J4">
        <v>59.29</v>
      </c>
      <c r="K4">
        <v>114</v>
      </c>
      <c r="L4">
        <v>40.71</v>
      </c>
      <c r="M4">
        <v>7</v>
      </c>
      <c r="N4">
        <v>2.5</v>
      </c>
      <c r="O4">
        <v>6.14</v>
      </c>
      <c r="P4">
        <v>13</v>
      </c>
      <c r="Q4">
        <v>4.6399999999999997</v>
      </c>
      <c r="R4">
        <v>11.4</v>
      </c>
      <c r="S4">
        <v>94</v>
      </c>
      <c r="T4">
        <v>33.57</v>
      </c>
      <c r="U4">
        <v>82.46</v>
      </c>
      <c r="V4">
        <v>1</v>
      </c>
      <c r="W4" t="s">
        <v>71</v>
      </c>
      <c r="X4" t="s">
        <v>7</v>
      </c>
      <c r="Y4" t="s">
        <v>8</v>
      </c>
      <c r="Z4">
        <v>56</v>
      </c>
      <c r="AA4">
        <v>20</v>
      </c>
      <c r="AB4">
        <v>59.57</v>
      </c>
      <c r="AC4">
        <v>2</v>
      </c>
      <c r="AD4" t="s">
        <v>72</v>
      </c>
      <c r="AE4" t="s">
        <v>9</v>
      </c>
      <c r="AF4" t="s">
        <v>10</v>
      </c>
      <c r="AG4">
        <v>38</v>
      </c>
      <c r="AH4">
        <v>13.57</v>
      </c>
      <c r="AI4">
        <v>40.43</v>
      </c>
    </row>
    <row r="5" spans="1:35" x14ac:dyDescent="0.15">
      <c r="A5" t="s">
        <v>67</v>
      </c>
      <c r="B5" t="s">
        <v>68</v>
      </c>
      <c r="C5">
        <v>2</v>
      </c>
      <c r="D5" t="s">
        <v>69</v>
      </c>
      <c r="E5">
        <v>39</v>
      </c>
      <c r="F5" t="s">
        <v>70</v>
      </c>
      <c r="G5">
        <v>4</v>
      </c>
      <c r="H5">
        <v>254</v>
      </c>
      <c r="I5">
        <v>137</v>
      </c>
      <c r="J5">
        <v>53.94</v>
      </c>
      <c r="K5">
        <v>117</v>
      </c>
      <c r="L5">
        <v>46.06</v>
      </c>
      <c r="M5">
        <v>3</v>
      </c>
      <c r="N5">
        <v>1.18</v>
      </c>
      <c r="O5">
        <v>2.56</v>
      </c>
      <c r="P5">
        <v>8</v>
      </c>
      <c r="Q5">
        <v>3.15</v>
      </c>
      <c r="R5">
        <v>6.84</v>
      </c>
      <c r="S5">
        <v>106</v>
      </c>
      <c r="T5">
        <v>41.73</v>
      </c>
      <c r="U5">
        <v>90.6</v>
      </c>
      <c r="V5">
        <v>1</v>
      </c>
      <c r="W5" t="s">
        <v>71</v>
      </c>
      <c r="X5" t="s">
        <v>7</v>
      </c>
      <c r="Y5" t="s">
        <v>8</v>
      </c>
      <c r="Z5">
        <v>72</v>
      </c>
      <c r="AA5">
        <v>28.35</v>
      </c>
      <c r="AB5">
        <v>67.92</v>
      </c>
      <c r="AC5">
        <v>2</v>
      </c>
      <c r="AD5" t="s">
        <v>72</v>
      </c>
      <c r="AE5" t="s">
        <v>9</v>
      </c>
      <c r="AF5" t="s">
        <v>10</v>
      </c>
      <c r="AG5">
        <v>34</v>
      </c>
      <c r="AH5">
        <v>13.39</v>
      </c>
      <c r="AI5">
        <v>32.08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 enableFormatConditionsCalculation="0"/>
  <dimension ref="A1:Q21"/>
  <sheetViews>
    <sheetView topLeftCell="C1" zoomScale="90" zoomScaleNormal="90" zoomScalePageLayoutView="90" workbookViewId="0">
      <selection activeCell="L42" sqref="L42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17</v>
      </c>
      <c r="F1" s="3" t="s">
        <v>18</v>
      </c>
    </row>
    <row r="2" spans="1:17" ht="14" thickBot="1" x14ac:dyDescent="0.2">
      <c r="C2" s="4" t="s">
        <v>19</v>
      </c>
    </row>
    <row r="3" spans="1:17" s="2" customFormat="1" ht="25.5" customHeight="1" x14ac:dyDescent="0.15">
      <c r="C3" s="5">
        <f ca="1">NOW()</f>
        <v>42862.372873958331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5" thickBot="1" x14ac:dyDescent="0.2">
      <c r="A4" s="6" t="s">
        <v>20</v>
      </c>
      <c r="B4" s="6" t="s">
        <v>21</v>
      </c>
      <c r="C4" s="7" t="s">
        <v>22</v>
      </c>
      <c r="D4" s="8" t="s">
        <v>23</v>
      </c>
      <c r="E4" s="7" t="s">
        <v>0</v>
      </c>
      <c r="F4" s="7" t="s">
        <v>24</v>
      </c>
      <c r="G4" s="7" t="s">
        <v>1</v>
      </c>
      <c r="H4" s="7" t="s">
        <v>25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">
      <c r="A5" s="37">
        <v>2</v>
      </c>
      <c r="B5" s="38" t="s">
        <v>26</v>
      </c>
      <c r="C5" s="39" t="s">
        <v>15</v>
      </c>
      <c r="D5" s="40"/>
      <c r="E5" s="41">
        <f>SUM(E6:E8)</f>
        <v>1637</v>
      </c>
      <c r="F5" s="41">
        <f>SUM(F6:F8)</f>
        <v>628</v>
      </c>
      <c r="G5" s="41">
        <f>SUM(G6:G8)</f>
        <v>1009</v>
      </c>
      <c r="H5" s="42">
        <f t="shared" ref="H5:H8" si="0">G5/E5</f>
        <v>0.61637141111789862</v>
      </c>
      <c r="I5" s="63">
        <f>SUM(I6:I8)</f>
        <v>23</v>
      </c>
      <c r="J5" s="43">
        <f t="shared" ref="J5:J8" si="1">I5/E5</f>
        <v>1.4050091631032376E-2</v>
      </c>
      <c r="K5" s="41">
        <f>SUM(K6:K8)</f>
        <v>23</v>
      </c>
      <c r="L5" s="44">
        <f>SUM(L6:L8)</f>
        <v>963</v>
      </c>
      <c r="M5" s="39">
        <f>SUM(M6:M8)</f>
        <v>456</v>
      </c>
      <c r="N5" s="54">
        <f>M5/$L5</f>
        <v>0.4735202492211838</v>
      </c>
      <c r="O5" s="39">
        <f>SUM(O6:O8)</f>
        <v>507</v>
      </c>
      <c r="P5" s="54">
        <f>O5/$L5</f>
        <v>0.52647975077881615</v>
      </c>
      <c r="Q5" s="35">
        <f t="shared" ref="Q5:Q8" si="2">IF(AND(NOT(ISBLANK($L5)),NOT(ISBLANK($D5))),$E5,0)</f>
        <v>0</v>
      </c>
    </row>
    <row r="6" spans="1:17" s="9" customFormat="1" ht="19" x14ac:dyDescent="0.35">
      <c r="B6" s="10"/>
      <c r="C6" s="45" t="s">
        <v>38</v>
      </c>
      <c r="D6" s="46">
        <v>1</v>
      </c>
      <c r="E6" s="47">
        <f>IMPORT5!H2</f>
        <v>765</v>
      </c>
      <c r="F6" s="47">
        <f>IMPORT5!I2</f>
        <v>310</v>
      </c>
      <c r="G6" s="47">
        <f>IMPORT5!K2</f>
        <v>455</v>
      </c>
      <c r="H6" s="36">
        <f t="shared" si="0"/>
        <v>0.59477124183006536</v>
      </c>
      <c r="I6" s="47">
        <f>IMPORT5!M2</f>
        <v>12</v>
      </c>
      <c r="J6" s="36">
        <f t="shared" si="1"/>
        <v>1.5686274509803921E-2</v>
      </c>
      <c r="K6" s="47">
        <f>IMPORT5!P2</f>
        <v>6</v>
      </c>
      <c r="L6" s="48">
        <f>IMPORT5!S2</f>
        <v>437</v>
      </c>
      <c r="M6" s="45">
        <f>IMPORT5!Z2</f>
        <v>194</v>
      </c>
      <c r="N6" s="53">
        <f>M6/L6</f>
        <v>0.44393592677345539</v>
      </c>
      <c r="O6" s="45">
        <f>IMPORT5!AG2</f>
        <v>243</v>
      </c>
      <c r="P6" s="53">
        <f>O6/L6</f>
        <v>0.55606407322654461</v>
      </c>
      <c r="Q6" s="9">
        <f t="shared" si="2"/>
        <v>765</v>
      </c>
    </row>
    <row r="7" spans="1:17" s="9" customFormat="1" ht="19" x14ac:dyDescent="0.35">
      <c r="B7" s="10"/>
      <c r="C7" s="45" t="s">
        <v>39</v>
      </c>
      <c r="D7" s="46">
        <v>2</v>
      </c>
      <c r="E7" s="47">
        <f>IMPORT5!H3</f>
        <v>419</v>
      </c>
      <c r="F7" s="47">
        <f>IMPORT5!I3</f>
        <v>149</v>
      </c>
      <c r="G7" s="47">
        <f>IMPORT5!K3</f>
        <v>270</v>
      </c>
      <c r="H7" s="36">
        <f t="shared" si="0"/>
        <v>0.64439140811455842</v>
      </c>
      <c r="I7" s="47">
        <f>IMPORT5!M3</f>
        <v>4</v>
      </c>
      <c r="J7" s="36">
        <f t="shared" si="1"/>
        <v>9.5465393794749408E-3</v>
      </c>
      <c r="K7" s="47">
        <f>IMPORT5!P3</f>
        <v>3</v>
      </c>
      <c r="L7" s="48">
        <f>IMPORT5!S3</f>
        <v>263</v>
      </c>
      <c r="M7" s="45">
        <f>IMPORT5!Z3</f>
        <v>121</v>
      </c>
      <c r="N7" s="53">
        <f>M7/L7</f>
        <v>0.46007604562737642</v>
      </c>
      <c r="O7" s="45">
        <f>IMPORT5!AG3</f>
        <v>142</v>
      </c>
      <c r="P7" s="53">
        <f>O7/L7</f>
        <v>0.53992395437262353</v>
      </c>
      <c r="Q7" s="9">
        <f t="shared" si="2"/>
        <v>419</v>
      </c>
    </row>
    <row r="8" spans="1:17" s="9" customFormat="1" ht="20" thickBot="1" x14ac:dyDescent="0.4">
      <c r="B8" s="10"/>
      <c r="C8" s="49" t="s">
        <v>40</v>
      </c>
      <c r="D8" s="50">
        <v>3</v>
      </c>
      <c r="E8" s="51">
        <f>IMPORT5!H4</f>
        <v>453</v>
      </c>
      <c r="F8" s="51">
        <f>IMPORT5!I4</f>
        <v>169</v>
      </c>
      <c r="G8" s="51">
        <f>IMPORT5!K4</f>
        <v>284</v>
      </c>
      <c r="H8" s="55">
        <f t="shared" si="0"/>
        <v>0.6269315673289183</v>
      </c>
      <c r="I8" s="51">
        <f>IMPORT5!M4</f>
        <v>7</v>
      </c>
      <c r="J8" s="55">
        <f t="shared" si="1"/>
        <v>1.5452538631346579E-2</v>
      </c>
      <c r="K8" s="51">
        <f>IMPORT5!P4</f>
        <v>14</v>
      </c>
      <c r="L8" s="52">
        <f>IMPORT5!S4</f>
        <v>263</v>
      </c>
      <c r="M8" s="49">
        <f>IMPORT5!Z4</f>
        <v>141</v>
      </c>
      <c r="N8" s="56">
        <f>M8/L8</f>
        <v>0.53612167300380231</v>
      </c>
      <c r="O8" s="49">
        <f>IMPORT5!AG4</f>
        <v>122</v>
      </c>
      <c r="P8" s="56">
        <f>O8/L8</f>
        <v>0.46387832699619774</v>
      </c>
      <c r="Q8" s="9">
        <f t="shared" si="2"/>
        <v>453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1637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41</v>
      </c>
      <c r="D12" s="8" t="s">
        <v>42</v>
      </c>
      <c r="E12" s="15" t="s">
        <v>0</v>
      </c>
      <c r="F12" s="15" t="s">
        <v>43</v>
      </c>
      <c r="G12" s="15" t="s">
        <v>1</v>
      </c>
      <c r="H12" s="15" t="s">
        <v>25</v>
      </c>
      <c r="I12" s="15" t="s">
        <v>2</v>
      </c>
      <c r="J12" s="15" t="s">
        <v>16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15</v>
      </c>
      <c r="D13" s="20">
        <f>COUNTA(D5:D8)</f>
        <v>3</v>
      </c>
      <c r="E13" s="20">
        <f t="shared" ref="E13:P13" si="3">E5</f>
        <v>1637</v>
      </c>
      <c r="F13" s="20">
        <f t="shared" si="3"/>
        <v>628</v>
      </c>
      <c r="G13" s="20">
        <f t="shared" si="3"/>
        <v>1009</v>
      </c>
      <c r="H13" s="21">
        <f t="shared" si="3"/>
        <v>0.61637141111789862</v>
      </c>
      <c r="I13" s="22">
        <f t="shared" si="3"/>
        <v>23</v>
      </c>
      <c r="J13" s="21">
        <f t="shared" si="3"/>
        <v>1.4050091631032376E-2</v>
      </c>
      <c r="K13" s="20">
        <f t="shared" si="3"/>
        <v>23</v>
      </c>
      <c r="L13" s="20">
        <f t="shared" si="3"/>
        <v>963</v>
      </c>
      <c r="M13" s="23">
        <f t="shared" si="3"/>
        <v>456</v>
      </c>
      <c r="N13" s="24">
        <f t="shared" si="3"/>
        <v>0.4735202492211838</v>
      </c>
      <c r="O13" s="25">
        <f t="shared" si="3"/>
        <v>507</v>
      </c>
      <c r="P13" s="26">
        <f t="shared" si="3"/>
        <v>0.52647975077881615</v>
      </c>
    </row>
    <row r="15" spans="1:17" x14ac:dyDescent="0.15">
      <c r="F15" s="28" t="s">
        <v>44</v>
      </c>
      <c r="G15" s="29">
        <f>(236-COUNTBLANK(G5:G8))/236</f>
        <v>1</v>
      </c>
      <c r="I15" s="30"/>
      <c r="J15" s="30"/>
    </row>
    <row r="16" spans="1:17" ht="14" x14ac:dyDescent="0.15">
      <c r="F16" s="28" t="s">
        <v>45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A1:Q22"/>
  <sheetViews>
    <sheetView tabSelected="1" topLeftCell="C1" zoomScale="90" zoomScaleNormal="90" zoomScalePageLayoutView="90" workbookViewId="0">
      <selection activeCell="X5" sqref="X5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17</v>
      </c>
      <c r="F1" s="3" t="s">
        <v>18</v>
      </c>
    </row>
    <row r="2" spans="1:17" ht="14" thickBot="1" x14ac:dyDescent="0.2">
      <c r="C2" s="4" t="s">
        <v>19</v>
      </c>
    </row>
    <row r="3" spans="1:17" s="2" customFormat="1" ht="25.5" customHeight="1" x14ac:dyDescent="0.15">
      <c r="C3" s="5">
        <f ca="1">NOW()</f>
        <v>42862.372873958331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5" thickBot="1" x14ac:dyDescent="0.2">
      <c r="A4" s="6" t="s">
        <v>20</v>
      </c>
      <c r="B4" s="6" t="s">
        <v>21</v>
      </c>
      <c r="C4" s="7" t="s">
        <v>22</v>
      </c>
      <c r="D4" s="8" t="s">
        <v>23</v>
      </c>
      <c r="E4" s="7" t="s">
        <v>0</v>
      </c>
      <c r="F4" s="7" t="s">
        <v>24</v>
      </c>
      <c r="G4" s="7" t="s">
        <v>1</v>
      </c>
      <c r="H4" s="7" t="s">
        <v>25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">
      <c r="A5" s="37">
        <v>2</v>
      </c>
      <c r="B5" s="38" t="s">
        <v>26</v>
      </c>
      <c r="C5" s="39" t="s">
        <v>11</v>
      </c>
      <c r="D5" s="40"/>
      <c r="E5" s="41">
        <f>SUM(E6:E9)</f>
        <v>902</v>
      </c>
      <c r="F5" s="41">
        <f>SUM(F6:F9)</f>
        <v>470</v>
      </c>
      <c r="G5" s="41">
        <f>SUM(G6:G9)</f>
        <v>432</v>
      </c>
      <c r="H5" s="42">
        <f t="shared" ref="H5:H9" si="0">G5/E5</f>
        <v>0.47893569844789358</v>
      </c>
      <c r="I5" s="63">
        <f>SUM(I6:I9)</f>
        <v>15</v>
      </c>
      <c r="J5" s="43">
        <f t="shared" ref="J5:J9" si="1">I5/E5</f>
        <v>1.662971175166297E-2</v>
      </c>
      <c r="K5" s="41">
        <f>SUM(K6:K9)</f>
        <v>32</v>
      </c>
      <c r="L5" s="44">
        <f>SUM(L6:L9)</f>
        <v>385</v>
      </c>
      <c r="M5" s="39">
        <f>SUM(M6:M9)</f>
        <v>231</v>
      </c>
      <c r="N5" s="54">
        <f>M5/$L5</f>
        <v>0.6</v>
      </c>
      <c r="O5" s="39">
        <f>SUM(O6:O9)</f>
        <v>154</v>
      </c>
      <c r="P5" s="54">
        <f>O5/$L5</f>
        <v>0.4</v>
      </c>
      <c r="Q5" s="35">
        <f t="shared" ref="Q5:Q9" si="2">IF(AND(NOT(ISBLANK($L5)),NOT(ISBLANK($D5))),$E5,0)</f>
        <v>0</v>
      </c>
    </row>
    <row r="6" spans="1:17" s="9" customFormat="1" ht="19" x14ac:dyDescent="0.35">
      <c r="B6" s="10"/>
      <c r="C6" s="45" t="s">
        <v>27</v>
      </c>
      <c r="D6" s="46">
        <v>1</v>
      </c>
      <c r="E6" s="47">
        <f>IMPORT1!H2</f>
        <v>227</v>
      </c>
      <c r="F6" s="47">
        <f>IMPORT1!I2</f>
        <v>101</v>
      </c>
      <c r="G6" s="47">
        <f>IMPORT1!K2</f>
        <v>126</v>
      </c>
      <c r="H6" s="36">
        <f t="shared" si="0"/>
        <v>0.55506607929515417</v>
      </c>
      <c r="I6" s="47">
        <f>IMPORT1!M2</f>
        <v>1</v>
      </c>
      <c r="J6" s="36">
        <f t="shared" si="1"/>
        <v>4.4052863436123352E-3</v>
      </c>
      <c r="K6" s="47">
        <f>IMPORT1!P2</f>
        <v>8</v>
      </c>
      <c r="L6" s="48">
        <f>IMPORT1!S2</f>
        <v>117</v>
      </c>
      <c r="M6" s="45">
        <f>IMPORT1!Z2</f>
        <v>79</v>
      </c>
      <c r="N6" s="53">
        <f>M6/L6</f>
        <v>0.67521367521367526</v>
      </c>
      <c r="O6" s="45">
        <f>IMPORT1!AG2</f>
        <v>38</v>
      </c>
      <c r="P6" s="53">
        <f>O6/L6</f>
        <v>0.3247863247863248</v>
      </c>
      <c r="Q6" s="9">
        <f t="shared" si="2"/>
        <v>227</v>
      </c>
    </row>
    <row r="7" spans="1:17" s="9" customFormat="1" ht="19" x14ac:dyDescent="0.35">
      <c r="B7" s="10"/>
      <c r="C7" s="45" t="s">
        <v>28</v>
      </c>
      <c r="D7" s="46">
        <v>2</v>
      </c>
      <c r="E7" s="47">
        <f>IMPORT1!H3</f>
        <v>141</v>
      </c>
      <c r="F7" s="47">
        <f>IMPORT1!I3</f>
        <v>66</v>
      </c>
      <c r="G7" s="47">
        <f>IMPORT1!K3</f>
        <v>75</v>
      </c>
      <c r="H7" s="36">
        <f t="shared" si="0"/>
        <v>0.53191489361702127</v>
      </c>
      <c r="I7" s="47">
        <f>IMPORT1!M3</f>
        <v>4</v>
      </c>
      <c r="J7" s="36">
        <f t="shared" si="1"/>
        <v>2.8368794326241134E-2</v>
      </c>
      <c r="K7" s="47">
        <f>IMPORT1!P3</f>
        <v>3</v>
      </c>
      <c r="L7" s="48">
        <f>IMPORT1!S3</f>
        <v>68</v>
      </c>
      <c r="M7" s="45">
        <f>IMPORT1!Z3</f>
        <v>24</v>
      </c>
      <c r="N7" s="53">
        <f>M7/L7</f>
        <v>0.35294117647058826</v>
      </c>
      <c r="O7" s="45">
        <f>IMPORT1!AG3</f>
        <v>44</v>
      </c>
      <c r="P7" s="53">
        <f>O7/L7</f>
        <v>0.6470588235294118</v>
      </c>
      <c r="Q7" s="9">
        <f t="shared" si="2"/>
        <v>141</v>
      </c>
    </row>
    <row r="8" spans="1:17" s="9" customFormat="1" ht="19" x14ac:dyDescent="0.35">
      <c r="B8" s="10"/>
      <c r="C8" s="45" t="s">
        <v>29</v>
      </c>
      <c r="D8" s="46">
        <v>3</v>
      </c>
      <c r="E8" s="47">
        <f>IMPORT1!H4</f>
        <v>280</v>
      </c>
      <c r="F8" s="47">
        <f>IMPORT1!I4</f>
        <v>166</v>
      </c>
      <c r="G8" s="47">
        <f>IMPORT1!K4</f>
        <v>114</v>
      </c>
      <c r="H8" s="36">
        <f t="shared" si="0"/>
        <v>0.40714285714285714</v>
      </c>
      <c r="I8" s="47">
        <f>IMPORT1!M4</f>
        <v>7</v>
      </c>
      <c r="J8" s="36">
        <f t="shared" si="1"/>
        <v>2.5000000000000001E-2</v>
      </c>
      <c r="K8" s="47">
        <f>IMPORT1!P4</f>
        <v>13</v>
      </c>
      <c r="L8" s="48">
        <f>IMPORT1!S4</f>
        <v>94</v>
      </c>
      <c r="M8" s="45">
        <f>IMPORT1!Z4</f>
        <v>56</v>
      </c>
      <c r="N8" s="53">
        <f>M8/L8</f>
        <v>0.5957446808510638</v>
      </c>
      <c r="O8" s="45">
        <f>IMPORT1!AG4</f>
        <v>38</v>
      </c>
      <c r="P8" s="53">
        <f>O8/L8</f>
        <v>0.40425531914893614</v>
      </c>
      <c r="Q8" s="9">
        <f t="shared" si="2"/>
        <v>280</v>
      </c>
    </row>
    <row r="9" spans="1:17" s="9" customFormat="1" ht="20" thickBot="1" x14ac:dyDescent="0.4">
      <c r="B9" s="10"/>
      <c r="C9" s="49" t="s">
        <v>30</v>
      </c>
      <c r="D9" s="50">
        <v>4</v>
      </c>
      <c r="E9" s="51">
        <f>IMPORT1!H5</f>
        <v>254</v>
      </c>
      <c r="F9" s="51">
        <f>IMPORT1!I5</f>
        <v>137</v>
      </c>
      <c r="G9" s="51">
        <f>IMPORT1!K5</f>
        <v>117</v>
      </c>
      <c r="H9" s="55">
        <f t="shared" si="0"/>
        <v>0.46062992125984253</v>
      </c>
      <c r="I9" s="51">
        <f>IMPORT1!M5</f>
        <v>3</v>
      </c>
      <c r="J9" s="55">
        <f t="shared" si="1"/>
        <v>1.1811023622047244E-2</v>
      </c>
      <c r="K9" s="51">
        <f>IMPORT1!P5</f>
        <v>8</v>
      </c>
      <c r="L9" s="52">
        <f>IMPORT1!S5</f>
        <v>106</v>
      </c>
      <c r="M9" s="49">
        <f>IMPORT1!Z5</f>
        <v>72</v>
      </c>
      <c r="N9" s="56">
        <f>M9/L9</f>
        <v>0.67924528301886788</v>
      </c>
      <c r="O9" s="49">
        <f>IMPORT1!AG5</f>
        <v>34</v>
      </c>
      <c r="P9" s="56">
        <f>O9/L9</f>
        <v>0.32075471698113206</v>
      </c>
      <c r="Q9" s="9">
        <f t="shared" si="2"/>
        <v>254</v>
      </c>
    </row>
    <row r="10" spans="1:17" ht="14" thickBot="1" x14ac:dyDescent="0.2"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>
        <f>SUM(Q5:Q9)</f>
        <v>902</v>
      </c>
    </row>
    <row r="11" spans="1:17" ht="14" thickBot="1" x14ac:dyDescent="0.2"/>
    <row r="12" spans="1:17" s="2" customFormat="1" x14ac:dyDescent="0.15">
      <c r="M12" s="13" t="str">
        <f>M3</f>
        <v>Emmanuel</v>
      </c>
      <c r="N12" s="14" t="str">
        <f>N3</f>
        <v>MACRON</v>
      </c>
      <c r="O12" s="13" t="str">
        <f>O3</f>
        <v>Marine</v>
      </c>
      <c r="P12" s="14" t="str">
        <f>P3</f>
        <v>LE PEN</v>
      </c>
    </row>
    <row r="13" spans="1:17" s="18" customFormat="1" ht="25" thickBot="1" x14ac:dyDescent="0.2">
      <c r="C13" s="15" t="s">
        <v>41</v>
      </c>
      <c r="D13" s="8" t="s">
        <v>42</v>
      </c>
      <c r="E13" s="15" t="s">
        <v>0</v>
      </c>
      <c r="F13" s="15" t="s">
        <v>43</v>
      </c>
      <c r="G13" s="15" t="s">
        <v>1</v>
      </c>
      <c r="H13" s="15" t="s">
        <v>25</v>
      </c>
      <c r="I13" s="15" t="s">
        <v>2</v>
      </c>
      <c r="J13" s="15" t="s">
        <v>16</v>
      </c>
      <c r="K13" s="15" t="s">
        <v>3</v>
      </c>
      <c r="L13" s="15" t="s">
        <v>4</v>
      </c>
      <c r="M13" s="16" t="s">
        <v>5</v>
      </c>
      <c r="N13" s="17" t="s">
        <v>6</v>
      </c>
      <c r="O13" s="16" t="s">
        <v>5</v>
      </c>
      <c r="P13" s="17" t="s">
        <v>6</v>
      </c>
    </row>
    <row r="14" spans="1:17" s="27" customFormat="1" ht="25.5" customHeight="1" thickBot="1" x14ac:dyDescent="0.2">
      <c r="C14" s="19" t="s">
        <v>11</v>
      </c>
      <c r="D14" s="20">
        <f>COUNTA(D5:D9)</f>
        <v>4</v>
      </c>
      <c r="E14" s="20">
        <f t="shared" ref="E14:P14" si="3">E5</f>
        <v>902</v>
      </c>
      <c r="F14" s="20">
        <f t="shared" si="3"/>
        <v>470</v>
      </c>
      <c r="G14" s="20">
        <f t="shared" si="3"/>
        <v>432</v>
      </c>
      <c r="H14" s="21">
        <f t="shared" si="3"/>
        <v>0.47893569844789358</v>
      </c>
      <c r="I14" s="22">
        <f t="shared" si="3"/>
        <v>15</v>
      </c>
      <c r="J14" s="21">
        <f t="shared" si="3"/>
        <v>1.662971175166297E-2</v>
      </c>
      <c r="K14" s="20">
        <f t="shared" si="3"/>
        <v>32</v>
      </c>
      <c r="L14" s="20">
        <f t="shared" si="3"/>
        <v>385</v>
      </c>
      <c r="M14" s="23">
        <f t="shared" si="3"/>
        <v>231</v>
      </c>
      <c r="N14" s="24">
        <f t="shared" si="3"/>
        <v>0.6</v>
      </c>
      <c r="O14" s="25">
        <f t="shared" si="3"/>
        <v>154</v>
      </c>
      <c r="P14" s="26">
        <f t="shared" si="3"/>
        <v>0.4</v>
      </c>
    </row>
    <row r="16" spans="1:17" x14ac:dyDescent="0.15">
      <c r="F16" s="28" t="s">
        <v>44</v>
      </c>
      <c r="G16" s="29">
        <f>(236-COUNTBLANK(G5:G9))/236</f>
        <v>1</v>
      </c>
      <c r="I16" s="30"/>
      <c r="J16" s="30"/>
    </row>
    <row r="17" spans="6:12" ht="14" x14ac:dyDescent="0.15">
      <c r="F17" s="28" t="s">
        <v>45</v>
      </c>
      <c r="G17" s="31">
        <f>Q10/E14</f>
        <v>1</v>
      </c>
      <c r="I17" s="32"/>
      <c r="J17" s="32"/>
    </row>
    <row r="18" spans="6:12" x14ac:dyDescent="0.15">
      <c r="I18" s="33"/>
      <c r="J18" s="33"/>
    </row>
    <row r="20" spans="6:12" x14ac:dyDescent="0.15">
      <c r="K20" s="30"/>
      <c r="L20" s="30"/>
    </row>
    <row r="21" spans="6:12" ht="14" x14ac:dyDescent="0.15">
      <c r="K21" s="32"/>
      <c r="L21" s="32"/>
    </row>
    <row r="22" spans="6:12" x14ac:dyDescent="0.15">
      <c r="K22" s="34"/>
      <c r="L22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M1" workbookViewId="0">
      <selection activeCell="M1" sqref="A1:AI2"/>
    </sheetView>
  </sheetViews>
  <sheetFormatPr baseColWidth="10" defaultRowHeight="13" x14ac:dyDescent="0.15"/>
  <sheetData>
    <row r="1" spans="1:35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0</v>
      </c>
      <c r="I1" t="s">
        <v>53</v>
      </c>
      <c r="J1" t="s">
        <v>54</v>
      </c>
      <c r="K1" t="s">
        <v>1</v>
      </c>
      <c r="L1" t="s">
        <v>55</v>
      </c>
      <c r="M1" t="s">
        <v>2</v>
      </c>
      <c r="N1" t="s">
        <v>56</v>
      </c>
      <c r="O1" t="s">
        <v>57</v>
      </c>
      <c r="P1" t="s">
        <v>3</v>
      </c>
      <c r="Q1" t="s">
        <v>58</v>
      </c>
      <c r="R1" t="s">
        <v>59</v>
      </c>
      <c r="S1" t="s">
        <v>4</v>
      </c>
      <c r="T1" t="s">
        <v>60</v>
      </c>
      <c r="U1" t="s">
        <v>61</v>
      </c>
      <c r="V1" t="s">
        <v>62</v>
      </c>
      <c r="W1" t="s">
        <v>63</v>
      </c>
      <c r="X1" t="s">
        <v>64</v>
      </c>
      <c r="Y1" t="s">
        <v>65</v>
      </c>
      <c r="Z1" t="s">
        <v>5</v>
      </c>
      <c r="AA1" t="s">
        <v>66</v>
      </c>
      <c r="AB1" t="s">
        <v>6</v>
      </c>
    </row>
    <row r="2" spans="1:35" x14ac:dyDescent="0.15">
      <c r="A2" t="s">
        <v>67</v>
      </c>
      <c r="B2" t="s">
        <v>68</v>
      </c>
      <c r="C2">
        <v>2</v>
      </c>
      <c r="D2" t="s">
        <v>69</v>
      </c>
      <c r="E2">
        <v>41</v>
      </c>
      <c r="F2" t="s">
        <v>73</v>
      </c>
      <c r="G2">
        <v>1</v>
      </c>
      <c r="H2">
        <v>426</v>
      </c>
      <c r="I2">
        <v>72</v>
      </c>
      <c r="J2">
        <v>16.899999999999999</v>
      </c>
      <c r="K2">
        <v>354</v>
      </c>
      <c r="L2">
        <v>83.1</v>
      </c>
      <c r="M2">
        <v>1</v>
      </c>
      <c r="N2">
        <v>0.23</v>
      </c>
      <c r="O2">
        <v>0.28000000000000003</v>
      </c>
      <c r="P2">
        <v>4</v>
      </c>
      <c r="Q2">
        <v>0.94</v>
      </c>
      <c r="R2">
        <v>1.1299999999999999</v>
      </c>
      <c r="S2">
        <v>349</v>
      </c>
      <c r="T2">
        <v>81.92</v>
      </c>
      <c r="U2">
        <v>98.59</v>
      </c>
      <c r="V2">
        <v>1</v>
      </c>
      <c r="W2" t="s">
        <v>71</v>
      </c>
      <c r="X2" t="s">
        <v>7</v>
      </c>
      <c r="Y2" t="s">
        <v>8</v>
      </c>
      <c r="Z2">
        <v>80</v>
      </c>
      <c r="AA2">
        <v>18.78</v>
      </c>
      <c r="AB2">
        <v>22.92</v>
      </c>
      <c r="AC2">
        <v>2</v>
      </c>
      <c r="AD2" t="s">
        <v>72</v>
      </c>
      <c r="AE2" t="s">
        <v>9</v>
      </c>
      <c r="AF2" t="s">
        <v>10</v>
      </c>
      <c r="AG2">
        <v>269</v>
      </c>
      <c r="AH2">
        <v>63.15</v>
      </c>
      <c r="AI2">
        <v>77.08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Q19"/>
  <sheetViews>
    <sheetView topLeftCell="C1" zoomScale="90" zoomScaleNormal="90" zoomScalePageLayoutView="90" workbookViewId="0">
      <selection activeCell="H21" sqref="H21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17</v>
      </c>
      <c r="F1" s="3" t="s">
        <v>18</v>
      </c>
    </row>
    <row r="2" spans="1:17" ht="14" thickBot="1" x14ac:dyDescent="0.2">
      <c r="C2" s="4" t="s">
        <v>19</v>
      </c>
    </row>
    <row r="3" spans="1:17" s="2" customFormat="1" ht="25.5" customHeight="1" x14ac:dyDescent="0.15">
      <c r="C3" s="5">
        <f ca="1">NOW()</f>
        <v>42862.372873958331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5" thickBot="1" x14ac:dyDescent="0.2">
      <c r="A4" s="6" t="s">
        <v>20</v>
      </c>
      <c r="B4" s="6" t="s">
        <v>21</v>
      </c>
      <c r="C4" s="7" t="s">
        <v>22</v>
      </c>
      <c r="D4" s="8" t="s">
        <v>23</v>
      </c>
      <c r="E4" s="7" t="s">
        <v>0</v>
      </c>
      <c r="F4" s="7" t="s">
        <v>24</v>
      </c>
      <c r="G4" s="7" t="s">
        <v>1</v>
      </c>
      <c r="H4" s="7" t="s">
        <v>25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">
      <c r="A5" s="37">
        <v>2</v>
      </c>
      <c r="B5" s="38" t="s">
        <v>26</v>
      </c>
      <c r="C5" s="39" t="s">
        <v>12</v>
      </c>
      <c r="D5" s="40"/>
      <c r="E5" s="41">
        <f>SUM(E6)</f>
        <v>426</v>
      </c>
      <c r="F5" s="41">
        <f>SUM(F6)</f>
        <v>72</v>
      </c>
      <c r="G5" s="41">
        <f>SUM(G6)</f>
        <v>354</v>
      </c>
      <c r="H5" s="42">
        <f t="shared" ref="H5:H6" si="0">G5/E5</f>
        <v>0.83098591549295775</v>
      </c>
      <c r="I5" s="63">
        <f>SUM(I6)</f>
        <v>1</v>
      </c>
      <c r="J5" s="43">
        <f t="shared" ref="J5:J6" si="1">I5/E5</f>
        <v>2.3474178403755869E-3</v>
      </c>
      <c r="K5" s="41">
        <f>SUM(K6)</f>
        <v>4</v>
      </c>
      <c r="L5" s="44">
        <f>SUM(L6)</f>
        <v>349</v>
      </c>
      <c r="M5" s="39">
        <f>SUM(M6)</f>
        <v>80</v>
      </c>
      <c r="N5" s="54">
        <f>M5/$L5</f>
        <v>0.22922636103151864</v>
      </c>
      <c r="O5" s="39">
        <f>SUM(O6)</f>
        <v>269</v>
      </c>
      <c r="P5" s="54">
        <f>O5/$L5</f>
        <v>0.77077363896848139</v>
      </c>
      <c r="Q5" s="35">
        <f t="shared" ref="Q5:Q6" si="2">IF(AND(NOT(ISBLANK($L5)),NOT(ISBLANK($D5))),$E5,0)</f>
        <v>0</v>
      </c>
    </row>
    <row r="6" spans="1:17" s="9" customFormat="1" ht="20" thickBot="1" x14ac:dyDescent="0.4">
      <c r="B6" s="10"/>
      <c r="C6" s="49" t="s">
        <v>31</v>
      </c>
      <c r="D6" s="50">
        <v>1</v>
      </c>
      <c r="E6" s="51">
        <f>IMPORT2!H2</f>
        <v>426</v>
      </c>
      <c r="F6" s="51">
        <f>IMPORT2!I2</f>
        <v>72</v>
      </c>
      <c r="G6" s="51">
        <f>IMPORT2!K2</f>
        <v>354</v>
      </c>
      <c r="H6" s="55">
        <f t="shared" si="0"/>
        <v>0.83098591549295775</v>
      </c>
      <c r="I6" s="51">
        <f>IMPORT2!M2</f>
        <v>1</v>
      </c>
      <c r="J6" s="55">
        <f t="shared" si="1"/>
        <v>2.3474178403755869E-3</v>
      </c>
      <c r="K6" s="51">
        <f>IMPORT2!P2</f>
        <v>4</v>
      </c>
      <c r="L6" s="52">
        <f>IMPORT2!S2</f>
        <v>349</v>
      </c>
      <c r="M6" s="49">
        <f>IMPORT2!Z2</f>
        <v>80</v>
      </c>
      <c r="N6" s="56">
        <f>M6/L6</f>
        <v>0.22922636103151864</v>
      </c>
      <c r="O6" s="49">
        <f>IMPORT2!AG2</f>
        <v>269</v>
      </c>
      <c r="P6" s="56">
        <f>O6/L6</f>
        <v>0.77077363896848139</v>
      </c>
      <c r="Q6" s="9">
        <f t="shared" si="2"/>
        <v>426</v>
      </c>
    </row>
    <row r="7" spans="1:17" ht="14" thickBot="1" x14ac:dyDescent="0.2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426</v>
      </c>
    </row>
    <row r="8" spans="1:17" ht="14" thickBot="1" x14ac:dyDescent="0.2"/>
    <row r="9" spans="1:17" s="2" customFormat="1" x14ac:dyDescent="0.15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25" thickBot="1" x14ac:dyDescent="0.2">
      <c r="C10" s="15" t="s">
        <v>41</v>
      </c>
      <c r="D10" s="8" t="s">
        <v>42</v>
      </c>
      <c r="E10" s="15" t="s">
        <v>0</v>
      </c>
      <c r="F10" s="15" t="s">
        <v>43</v>
      </c>
      <c r="G10" s="15" t="s">
        <v>1</v>
      </c>
      <c r="H10" s="15" t="s">
        <v>25</v>
      </c>
      <c r="I10" s="15" t="s">
        <v>2</v>
      </c>
      <c r="J10" s="15" t="s">
        <v>16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">
      <c r="C11" s="19" t="s">
        <v>12</v>
      </c>
      <c r="D11" s="20">
        <f>COUNTA(D5:D6)</f>
        <v>1</v>
      </c>
      <c r="E11" s="20">
        <f t="shared" ref="E11:P11" si="3">E5</f>
        <v>426</v>
      </c>
      <c r="F11" s="20">
        <f t="shared" si="3"/>
        <v>72</v>
      </c>
      <c r="G11" s="20">
        <f t="shared" si="3"/>
        <v>354</v>
      </c>
      <c r="H11" s="21">
        <f t="shared" si="3"/>
        <v>0.83098591549295775</v>
      </c>
      <c r="I11" s="22">
        <f t="shared" si="3"/>
        <v>1</v>
      </c>
      <c r="J11" s="21">
        <f t="shared" si="3"/>
        <v>2.3474178403755869E-3</v>
      </c>
      <c r="K11" s="20">
        <f t="shared" si="3"/>
        <v>4</v>
      </c>
      <c r="L11" s="20">
        <f t="shared" si="3"/>
        <v>349</v>
      </c>
      <c r="M11" s="23">
        <f t="shared" si="3"/>
        <v>80</v>
      </c>
      <c r="N11" s="24">
        <f t="shared" si="3"/>
        <v>0.22922636103151864</v>
      </c>
      <c r="O11" s="25">
        <f t="shared" si="3"/>
        <v>269</v>
      </c>
      <c r="P11" s="26">
        <f t="shared" si="3"/>
        <v>0.77077363896848139</v>
      </c>
    </row>
    <row r="13" spans="1:17" x14ac:dyDescent="0.15">
      <c r="F13" s="28" t="s">
        <v>44</v>
      </c>
      <c r="G13" s="29">
        <f>(236-COUNTBLANK(G5:G6))/236</f>
        <v>1</v>
      </c>
      <c r="I13" s="30"/>
      <c r="J13" s="30"/>
    </row>
    <row r="14" spans="1:17" ht="14" x14ac:dyDescent="0.15">
      <c r="F14" s="28" t="s">
        <v>45</v>
      </c>
      <c r="G14" s="31">
        <f>Q7/E11</f>
        <v>1</v>
      </c>
      <c r="I14" s="32"/>
      <c r="J14" s="32"/>
    </row>
    <row r="15" spans="1:17" x14ac:dyDescent="0.15">
      <c r="I15" s="33"/>
      <c r="J15" s="33"/>
    </row>
    <row r="17" spans="11:12" x14ac:dyDescent="0.15">
      <c r="K17" s="30"/>
      <c r="L17" s="30"/>
    </row>
    <row r="18" spans="11:12" ht="14" x14ac:dyDescent="0.15">
      <c r="K18" s="32"/>
      <c r="L18" s="32"/>
    </row>
    <row r="19" spans="11:12" x14ac:dyDescent="0.15">
      <c r="K19" s="34"/>
      <c r="L19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K1" workbookViewId="0">
      <selection activeCell="K1" sqref="A1:AI4"/>
    </sheetView>
  </sheetViews>
  <sheetFormatPr baseColWidth="10" defaultRowHeight="13" x14ac:dyDescent="0.15"/>
  <sheetData>
    <row r="1" spans="1:35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0</v>
      </c>
      <c r="I1" t="s">
        <v>53</v>
      </c>
      <c r="J1" t="s">
        <v>54</v>
      </c>
      <c r="K1" t="s">
        <v>1</v>
      </c>
      <c r="L1" t="s">
        <v>55</v>
      </c>
      <c r="M1" t="s">
        <v>2</v>
      </c>
      <c r="N1" t="s">
        <v>56</v>
      </c>
      <c r="O1" t="s">
        <v>57</v>
      </c>
      <c r="P1" t="s">
        <v>3</v>
      </c>
      <c r="Q1" t="s">
        <v>58</v>
      </c>
      <c r="R1" t="s">
        <v>59</v>
      </c>
      <c r="S1" t="s">
        <v>4</v>
      </c>
      <c r="T1" t="s">
        <v>60</v>
      </c>
      <c r="U1" t="s">
        <v>61</v>
      </c>
      <c r="V1" t="s">
        <v>62</v>
      </c>
      <c r="W1" t="s">
        <v>63</v>
      </c>
      <c r="X1" t="s">
        <v>64</v>
      </c>
      <c r="Y1" t="s">
        <v>65</v>
      </c>
      <c r="Z1" t="s">
        <v>5</v>
      </c>
      <c r="AA1" t="s">
        <v>66</v>
      </c>
      <c r="AB1" t="s">
        <v>6</v>
      </c>
    </row>
    <row r="2" spans="1:35" x14ac:dyDescent="0.15">
      <c r="A2" t="s">
        <v>67</v>
      </c>
      <c r="B2" t="s">
        <v>68</v>
      </c>
      <c r="C2">
        <v>2</v>
      </c>
      <c r="D2" t="s">
        <v>69</v>
      </c>
      <c r="E2">
        <v>43</v>
      </c>
      <c r="F2" t="s">
        <v>74</v>
      </c>
      <c r="G2">
        <v>1</v>
      </c>
      <c r="H2">
        <v>237</v>
      </c>
      <c r="I2">
        <v>47</v>
      </c>
      <c r="J2">
        <v>19.829999999999998</v>
      </c>
      <c r="K2">
        <v>190</v>
      </c>
      <c r="L2">
        <v>80.17</v>
      </c>
      <c r="M2">
        <v>4</v>
      </c>
      <c r="N2">
        <v>1.69</v>
      </c>
      <c r="O2">
        <v>2.11</v>
      </c>
      <c r="P2">
        <v>9</v>
      </c>
      <c r="Q2">
        <v>3.8</v>
      </c>
      <c r="R2">
        <v>4.74</v>
      </c>
      <c r="S2">
        <v>177</v>
      </c>
      <c r="T2">
        <v>74.680000000000007</v>
      </c>
      <c r="U2">
        <v>93.16</v>
      </c>
      <c r="V2">
        <v>1</v>
      </c>
      <c r="W2" t="s">
        <v>71</v>
      </c>
      <c r="X2" t="s">
        <v>7</v>
      </c>
      <c r="Y2" t="s">
        <v>8</v>
      </c>
      <c r="Z2">
        <v>114</v>
      </c>
      <c r="AA2">
        <v>48.1</v>
      </c>
      <c r="AB2">
        <v>64.41</v>
      </c>
      <c r="AC2">
        <v>2</v>
      </c>
      <c r="AD2" t="s">
        <v>72</v>
      </c>
      <c r="AE2" t="s">
        <v>9</v>
      </c>
      <c r="AF2" t="s">
        <v>10</v>
      </c>
      <c r="AG2">
        <v>63</v>
      </c>
      <c r="AH2">
        <v>26.58</v>
      </c>
      <c r="AI2">
        <v>35.590000000000003</v>
      </c>
    </row>
    <row r="3" spans="1:35" x14ac:dyDescent="0.15">
      <c r="A3" t="s">
        <v>67</v>
      </c>
      <c r="B3" t="s">
        <v>68</v>
      </c>
      <c r="C3">
        <v>2</v>
      </c>
      <c r="D3" t="s">
        <v>69</v>
      </c>
      <c r="E3">
        <v>43</v>
      </c>
      <c r="F3" t="s">
        <v>74</v>
      </c>
      <c r="G3">
        <v>2</v>
      </c>
      <c r="H3">
        <v>269</v>
      </c>
      <c r="I3">
        <v>112</v>
      </c>
      <c r="J3">
        <v>41.64</v>
      </c>
      <c r="K3">
        <v>157</v>
      </c>
      <c r="L3">
        <v>58.36</v>
      </c>
      <c r="M3">
        <v>7</v>
      </c>
      <c r="N3">
        <v>2.6</v>
      </c>
      <c r="O3">
        <v>4.46</v>
      </c>
      <c r="P3">
        <v>11</v>
      </c>
      <c r="Q3">
        <v>4.09</v>
      </c>
      <c r="R3">
        <v>7.01</v>
      </c>
      <c r="S3">
        <v>139</v>
      </c>
      <c r="T3">
        <v>51.67</v>
      </c>
      <c r="U3">
        <v>88.54</v>
      </c>
      <c r="V3">
        <v>1</v>
      </c>
      <c r="W3" t="s">
        <v>71</v>
      </c>
      <c r="X3" t="s">
        <v>7</v>
      </c>
      <c r="Y3" t="s">
        <v>8</v>
      </c>
      <c r="Z3">
        <v>76</v>
      </c>
      <c r="AA3">
        <v>28.25</v>
      </c>
      <c r="AB3">
        <v>54.68</v>
      </c>
      <c r="AC3">
        <v>2</v>
      </c>
      <c r="AD3" t="s">
        <v>72</v>
      </c>
      <c r="AE3" t="s">
        <v>9</v>
      </c>
      <c r="AF3" t="s">
        <v>10</v>
      </c>
      <c r="AG3">
        <v>63</v>
      </c>
      <c r="AH3">
        <v>23.42</v>
      </c>
      <c r="AI3">
        <v>45.32</v>
      </c>
    </row>
    <row r="4" spans="1:35" x14ac:dyDescent="0.15">
      <c r="A4" t="s">
        <v>67</v>
      </c>
      <c r="B4" t="s">
        <v>68</v>
      </c>
      <c r="C4">
        <v>2</v>
      </c>
      <c r="D4" t="s">
        <v>69</v>
      </c>
      <c r="E4">
        <v>43</v>
      </c>
      <c r="F4" t="s">
        <v>74</v>
      </c>
      <c r="G4">
        <v>3</v>
      </c>
      <c r="H4">
        <v>179</v>
      </c>
      <c r="I4">
        <v>100</v>
      </c>
      <c r="J4">
        <v>55.87</v>
      </c>
      <c r="K4">
        <v>79</v>
      </c>
      <c r="L4">
        <v>44.13</v>
      </c>
      <c r="M4">
        <v>0</v>
      </c>
      <c r="N4">
        <v>0</v>
      </c>
      <c r="O4">
        <v>0</v>
      </c>
      <c r="P4">
        <v>2</v>
      </c>
      <c r="Q4">
        <v>1.1200000000000001</v>
      </c>
      <c r="R4">
        <v>2.5299999999999998</v>
      </c>
      <c r="S4">
        <v>77</v>
      </c>
      <c r="T4">
        <v>43.02</v>
      </c>
      <c r="U4">
        <v>97.47</v>
      </c>
      <c r="V4">
        <v>1</v>
      </c>
      <c r="W4" t="s">
        <v>71</v>
      </c>
      <c r="X4" t="s">
        <v>7</v>
      </c>
      <c r="Y4" t="s">
        <v>8</v>
      </c>
      <c r="Z4">
        <v>33</v>
      </c>
      <c r="AA4">
        <v>18.440000000000001</v>
      </c>
      <c r="AB4">
        <v>42.86</v>
      </c>
      <c r="AC4">
        <v>2</v>
      </c>
      <c r="AD4" t="s">
        <v>72</v>
      </c>
      <c r="AE4" t="s">
        <v>9</v>
      </c>
      <c r="AF4" t="s">
        <v>10</v>
      </c>
      <c r="AG4">
        <v>44</v>
      </c>
      <c r="AH4">
        <v>24.58</v>
      </c>
      <c r="AI4">
        <v>57.14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/>
  <dimension ref="A1:Q21"/>
  <sheetViews>
    <sheetView topLeftCell="C1" zoomScale="90" zoomScaleNormal="90" zoomScalePageLayoutView="90" workbookViewId="0">
      <selection activeCell="C13" sqref="C13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17</v>
      </c>
      <c r="F1" s="3" t="s">
        <v>18</v>
      </c>
    </row>
    <row r="2" spans="1:17" ht="14" thickBot="1" x14ac:dyDescent="0.2">
      <c r="C2" s="4" t="s">
        <v>19</v>
      </c>
    </row>
    <row r="3" spans="1:17" s="2" customFormat="1" ht="25.5" customHeight="1" x14ac:dyDescent="0.15">
      <c r="C3" s="5">
        <f ca="1">NOW()</f>
        <v>42862.372873958331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5" thickBot="1" x14ac:dyDescent="0.2">
      <c r="A4" s="6" t="s">
        <v>20</v>
      </c>
      <c r="B4" s="6" t="s">
        <v>21</v>
      </c>
      <c r="C4" s="7" t="s">
        <v>22</v>
      </c>
      <c r="D4" s="8" t="s">
        <v>23</v>
      </c>
      <c r="E4" s="7" t="s">
        <v>0</v>
      </c>
      <c r="F4" s="7" t="s">
        <v>24</v>
      </c>
      <c r="G4" s="7" t="s">
        <v>1</v>
      </c>
      <c r="H4" s="7" t="s">
        <v>25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">
      <c r="A5" s="37">
        <v>2</v>
      </c>
      <c r="B5" s="38" t="s">
        <v>26</v>
      </c>
      <c r="C5" s="39" t="s">
        <v>13</v>
      </c>
      <c r="D5" s="40"/>
      <c r="E5" s="41">
        <f>SUM(E6:E8)</f>
        <v>685</v>
      </c>
      <c r="F5" s="41">
        <f>SUM(F6:F8)</f>
        <v>259</v>
      </c>
      <c r="G5" s="41">
        <f>SUM(G6:G8)</f>
        <v>426</v>
      </c>
      <c r="H5" s="42">
        <f t="shared" ref="H5:H8" si="0">G5/E5</f>
        <v>0.62189781021897805</v>
      </c>
      <c r="I5" s="63">
        <f>SUM(I6:I8)</f>
        <v>11</v>
      </c>
      <c r="J5" s="43">
        <f t="shared" ref="J5:J8" si="1">I5/E5</f>
        <v>1.6058394160583942E-2</v>
      </c>
      <c r="K5" s="41">
        <f>SUM(K6:K8)</f>
        <v>22</v>
      </c>
      <c r="L5" s="44">
        <f>SUM(L6:L8)</f>
        <v>393</v>
      </c>
      <c r="M5" s="39">
        <f>SUM(M6:M8)</f>
        <v>223</v>
      </c>
      <c r="N5" s="54">
        <f>M5/$L5</f>
        <v>0.56743002544529264</v>
      </c>
      <c r="O5" s="39">
        <f>SUM(O6:O8)</f>
        <v>170</v>
      </c>
      <c r="P5" s="54">
        <f>O5/$L5</f>
        <v>0.43256997455470736</v>
      </c>
      <c r="Q5" s="35">
        <f t="shared" ref="Q5:Q8" si="2">IF(AND(NOT(ISBLANK($L5)),NOT(ISBLANK($D5))),$E5,0)</f>
        <v>0</v>
      </c>
    </row>
    <row r="6" spans="1:17" s="9" customFormat="1" ht="19" x14ac:dyDescent="0.35">
      <c r="B6" s="10"/>
      <c r="C6" s="45" t="s">
        <v>32</v>
      </c>
      <c r="D6" s="46">
        <v>1</v>
      </c>
      <c r="E6" s="47">
        <f>IMPORT3!H2</f>
        <v>237</v>
      </c>
      <c r="F6" s="47">
        <f>IMPORT3!I2</f>
        <v>47</v>
      </c>
      <c r="G6" s="47">
        <f>IMPORT3!K2</f>
        <v>190</v>
      </c>
      <c r="H6" s="36">
        <f t="shared" si="0"/>
        <v>0.80168776371308015</v>
      </c>
      <c r="I6" s="47">
        <f>IMPORT3!M2</f>
        <v>4</v>
      </c>
      <c r="J6" s="36">
        <f t="shared" si="1"/>
        <v>1.6877637130801686E-2</v>
      </c>
      <c r="K6" s="47">
        <f>IMPORT3!P2</f>
        <v>9</v>
      </c>
      <c r="L6" s="48">
        <f>IMPORT3!S2</f>
        <v>177</v>
      </c>
      <c r="M6" s="45">
        <f>IMPORT3!Z2</f>
        <v>114</v>
      </c>
      <c r="N6" s="53">
        <f>M6/L6</f>
        <v>0.64406779661016944</v>
      </c>
      <c r="O6" s="45">
        <f>IMPORT3!AG2</f>
        <v>63</v>
      </c>
      <c r="P6" s="53">
        <f>O6/L6</f>
        <v>0.3559322033898305</v>
      </c>
      <c r="Q6" s="9">
        <f t="shared" si="2"/>
        <v>237</v>
      </c>
    </row>
    <row r="7" spans="1:17" s="9" customFormat="1" ht="19" x14ac:dyDescent="0.35">
      <c r="B7" s="10"/>
      <c r="C7" s="45" t="s">
        <v>33</v>
      </c>
      <c r="D7" s="46">
        <v>2</v>
      </c>
      <c r="E7" s="47">
        <f>IMPORT3!H3</f>
        <v>269</v>
      </c>
      <c r="F7" s="47">
        <f>IMPORT3!I3</f>
        <v>112</v>
      </c>
      <c r="G7" s="47">
        <f>IMPORT3!K3</f>
        <v>157</v>
      </c>
      <c r="H7" s="36">
        <f t="shared" si="0"/>
        <v>0.58364312267657992</v>
      </c>
      <c r="I7" s="47">
        <f>IMPORT3!M3</f>
        <v>7</v>
      </c>
      <c r="J7" s="36">
        <f t="shared" si="1"/>
        <v>2.6022304832713755E-2</v>
      </c>
      <c r="K7" s="47">
        <f>IMPORT3!P3</f>
        <v>11</v>
      </c>
      <c r="L7" s="48">
        <f>IMPORT3!S3</f>
        <v>139</v>
      </c>
      <c r="M7" s="45">
        <f>IMPORT3!Z3</f>
        <v>76</v>
      </c>
      <c r="N7" s="53">
        <f>M7/L7</f>
        <v>0.5467625899280576</v>
      </c>
      <c r="O7" s="45">
        <f>IMPORT3!AG3</f>
        <v>63</v>
      </c>
      <c r="P7" s="53">
        <f>O7/L7</f>
        <v>0.45323741007194246</v>
      </c>
      <c r="Q7" s="9">
        <f t="shared" si="2"/>
        <v>269</v>
      </c>
    </row>
    <row r="8" spans="1:17" s="9" customFormat="1" ht="20" thickBot="1" x14ac:dyDescent="0.4">
      <c r="B8" s="10"/>
      <c r="C8" s="49" t="s">
        <v>34</v>
      </c>
      <c r="D8" s="50">
        <v>3</v>
      </c>
      <c r="E8" s="51">
        <f>IMPORT3!H4</f>
        <v>179</v>
      </c>
      <c r="F8" s="51">
        <f>IMPORT3!I4</f>
        <v>100</v>
      </c>
      <c r="G8" s="51">
        <f>IMPORT3!K4</f>
        <v>79</v>
      </c>
      <c r="H8" s="55">
        <f t="shared" si="0"/>
        <v>0.44134078212290501</v>
      </c>
      <c r="I8" s="51">
        <f>IMPORT3!M4</f>
        <v>0</v>
      </c>
      <c r="J8" s="55">
        <f t="shared" si="1"/>
        <v>0</v>
      </c>
      <c r="K8" s="51">
        <f>IMPORT3!P4</f>
        <v>2</v>
      </c>
      <c r="L8" s="52">
        <f>IMPORT3!S4</f>
        <v>77</v>
      </c>
      <c r="M8" s="49">
        <f>IMPORT3!Z4</f>
        <v>33</v>
      </c>
      <c r="N8" s="56">
        <f>M8/L8</f>
        <v>0.42857142857142855</v>
      </c>
      <c r="O8" s="49">
        <f>IMPORT3!AG4</f>
        <v>44</v>
      </c>
      <c r="P8" s="56">
        <f>O8/L8</f>
        <v>0.5714285714285714</v>
      </c>
      <c r="Q8" s="9">
        <f t="shared" si="2"/>
        <v>179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685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41</v>
      </c>
      <c r="D12" s="8" t="s">
        <v>42</v>
      </c>
      <c r="E12" s="15" t="s">
        <v>0</v>
      </c>
      <c r="F12" s="15" t="s">
        <v>43</v>
      </c>
      <c r="G12" s="15" t="s">
        <v>1</v>
      </c>
      <c r="H12" s="15" t="s">
        <v>25</v>
      </c>
      <c r="I12" s="15" t="s">
        <v>2</v>
      </c>
      <c r="J12" s="15" t="s">
        <v>16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13</v>
      </c>
      <c r="D13" s="20">
        <f>COUNTA(D5:D8)</f>
        <v>3</v>
      </c>
      <c r="E13" s="20">
        <f t="shared" ref="E13:P13" si="3">E5</f>
        <v>685</v>
      </c>
      <c r="F13" s="20">
        <f t="shared" si="3"/>
        <v>259</v>
      </c>
      <c r="G13" s="20">
        <f t="shared" si="3"/>
        <v>426</v>
      </c>
      <c r="H13" s="21">
        <f t="shared" si="3"/>
        <v>0.62189781021897805</v>
      </c>
      <c r="I13" s="22">
        <f t="shared" si="3"/>
        <v>11</v>
      </c>
      <c r="J13" s="21">
        <f t="shared" si="3"/>
        <v>1.6058394160583942E-2</v>
      </c>
      <c r="K13" s="20">
        <f t="shared" si="3"/>
        <v>22</v>
      </c>
      <c r="L13" s="20">
        <f t="shared" si="3"/>
        <v>393</v>
      </c>
      <c r="M13" s="23">
        <f t="shared" si="3"/>
        <v>223</v>
      </c>
      <c r="N13" s="24">
        <f t="shared" si="3"/>
        <v>0.56743002544529264</v>
      </c>
      <c r="O13" s="25">
        <f t="shared" si="3"/>
        <v>170</v>
      </c>
      <c r="P13" s="26">
        <f t="shared" si="3"/>
        <v>0.43256997455470736</v>
      </c>
    </row>
    <row r="15" spans="1:17" x14ac:dyDescent="0.15">
      <c r="F15" s="28" t="s">
        <v>44</v>
      </c>
      <c r="G15" s="29">
        <f>(236-COUNTBLANK(G5:G8))/236</f>
        <v>1</v>
      </c>
      <c r="I15" s="30"/>
      <c r="J15" s="30"/>
    </row>
    <row r="16" spans="1:17" ht="14" x14ac:dyDescent="0.15">
      <c r="F16" s="28" t="s">
        <v>45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X1" workbookViewId="0">
      <selection activeCell="X1" sqref="A1:AI4"/>
    </sheetView>
  </sheetViews>
  <sheetFormatPr baseColWidth="10" defaultRowHeight="13" x14ac:dyDescent="0.15"/>
  <sheetData>
    <row r="1" spans="1:35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0</v>
      </c>
      <c r="I1" t="s">
        <v>53</v>
      </c>
      <c r="J1" t="s">
        <v>54</v>
      </c>
      <c r="K1" t="s">
        <v>1</v>
      </c>
      <c r="L1" t="s">
        <v>55</v>
      </c>
      <c r="M1" t="s">
        <v>2</v>
      </c>
      <c r="N1" t="s">
        <v>56</v>
      </c>
      <c r="O1" t="s">
        <v>57</v>
      </c>
      <c r="P1" t="s">
        <v>3</v>
      </c>
      <c r="Q1" t="s">
        <v>58</v>
      </c>
      <c r="R1" t="s">
        <v>59</v>
      </c>
      <c r="S1" t="s">
        <v>4</v>
      </c>
      <c r="T1" t="s">
        <v>60</v>
      </c>
      <c r="U1" t="s">
        <v>61</v>
      </c>
      <c r="V1" t="s">
        <v>62</v>
      </c>
      <c r="W1" t="s">
        <v>63</v>
      </c>
      <c r="X1" t="s">
        <v>64</v>
      </c>
      <c r="Y1" t="s">
        <v>65</v>
      </c>
      <c r="Z1" t="s">
        <v>5</v>
      </c>
      <c r="AA1" t="s">
        <v>66</v>
      </c>
      <c r="AB1" t="s">
        <v>6</v>
      </c>
    </row>
    <row r="2" spans="1:35" x14ac:dyDescent="0.15">
      <c r="A2" t="s">
        <v>67</v>
      </c>
      <c r="B2" t="s">
        <v>68</v>
      </c>
      <c r="C2">
        <v>2</v>
      </c>
      <c r="D2" t="s">
        <v>69</v>
      </c>
      <c r="E2">
        <v>44</v>
      </c>
      <c r="F2" t="s">
        <v>75</v>
      </c>
      <c r="G2">
        <v>1</v>
      </c>
      <c r="H2">
        <v>978</v>
      </c>
      <c r="I2">
        <v>282</v>
      </c>
      <c r="J2">
        <v>28.83</v>
      </c>
      <c r="K2">
        <v>696</v>
      </c>
      <c r="L2">
        <v>71.17</v>
      </c>
      <c r="M2">
        <v>0</v>
      </c>
      <c r="N2">
        <v>0</v>
      </c>
      <c r="O2">
        <v>0</v>
      </c>
      <c r="P2">
        <v>20</v>
      </c>
      <c r="Q2">
        <v>2.04</v>
      </c>
      <c r="R2">
        <v>2.87</v>
      </c>
      <c r="S2">
        <v>676</v>
      </c>
      <c r="T2">
        <v>69.12</v>
      </c>
      <c r="U2">
        <v>97.13</v>
      </c>
      <c r="V2">
        <v>1</v>
      </c>
      <c r="W2" t="s">
        <v>71</v>
      </c>
      <c r="X2" t="s">
        <v>7</v>
      </c>
      <c r="Y2" t="s">
        <v>8</v>
      </c>
      <c r="Z2">
        <v>424</v>
      </c>
      <c r="AA2">
        <v>43.35</v>
      </c>
      <c r="AB2">
        <v>62.72</v>
      </c>
      <c r="AC2">
        <v>2</v>
      </c>
      <c r="AD2" t="s">
        <v>72</v>
      </c>
      <c r="AE2" t="s">
        <v>9</v>
      </c>
      <c r="AF2" t="s">
        <v>10</v>
      </c>
      <c r="AG2">
        <v>252</v>
      </c>
      <c r="AH2">
        <v>25.77</v>
      </c>
      <c r="AI2">
        <v>37.28</v>
      </c>
    </row>
    <row r="3" spans="1:35" x14ac:dyDescent="0.15">
      <c r="A3" t="s">
        <v>67</v>
      </c>
      <c r="B3" t="s">
        <v>68</v>
      </c>
      <c r="C3">
        <v>2</v>
      </c>
      <c r="D3" t="s">
        <v>69</v>
      </c>
      <c r="E3">
        <v>44</v>
      </c>
      <c r="F3" t="s">
        <v>75</v>
      </c>
      <c r="G3">
        <v>2</v>
      </c>
      <c r="H3">
        <v>643</v>
      </c>
      <c r="I3">
        <v>242</v>
      </c>
      <c r="J3">
        <v>37.64</v>
      </c>
      <c r="K3">
        <v>401</v>
      </c>
      <c r="L3">
        <v>62.36</v>
      </c>
      <c r="M3">
        <v>2</v>
      </c>
      <c r="N3">
        <v>0.31</v>
      </c>
      <c r="O3">
        <v>0.5</v>
      </c>
      <c r="P3">
        <v>5</v>
      </c>
      <c r="Q3">
        <v>0.78</v>
      </c>
      <c r="R3">
        <v>1.25</v>
      </c>
      <c r="S3">
        <v>394</v>
      </c>
      <c r="T3">
        <v>61.28</v>
      </c>
      <c r="U3">
        <v>98.25</v>
      </c>
      <c r="V3">
        <v>1</v>
      </c>
      <c r="W3" t="s">
        <v>71</v>
      </c>
      <c r="X3" t="s">
        <v>7</v>
      </c>
      <c r="Y3" t="s">
        <v>8</v>
      </c>
      <c r="Z3">
        <v>241</v>
      </c>
      <c r="AA3">
        <v>37.479999999999997</v>
      </c>
      <c r="AB3">
        <v>61.17</v>
      </c>
      <c r="AC3">
        <v>2</v>
      </c>
      <c r="AD3" t="s">
        <v>72</v>
      </c>
      <c r="AE3" t="s">
        <v>9</v>
      </c>
      <c r="AF3" t="s">
        <v>10</v>
      </c>
      <c r="AG3">
        <v>153</v>
      </c>
      <c r="AH3">
        <v>23.79</v>
      </c>
      <c r="AI3">
        <v>38.83</v>
      </c>
    </row>
    <row r="4" spans="1:35" x14ac:dyDescent="0.15">
      <c r="A4" t="s">
        <v>67</v>
      </c>
      <c r="B4" t="s">
        <v>68</v>
      </c>
      <c r="C4">
        <v>2</v>
      </c>
      <c r="D4" t="s">
        <v>69</v>
      </c>
      <c r="E4">
        <v>44</v>
      </c>
      <c r="F4" t="s">
        <v>75</v>
      </c>
      <c r="G4">
        <v>3</v>
      </c>
      <c r="H4">
        <v>365</v>
      </c>
      <c r="I4">
        <v>113</v>
      </c>
      <c r="J4">
        <v>30.96</v>
      </c>
      <c r="K4">
        <v>252</v>
      </c>
      <c r="L4">
        <v>69.040000000000006</v>
      </c>
      <c r="M4">
        <v>3</v>
      </c>
      <c r="N4">
        <v>0.82</v>
      </c>
      <c r="O4">
        <v>1.19</v>
      </c>
      <c r="P4">
        <v>8</v>
      </c>
      <c r="Q4">
        <v>2.19</v>
      </c>
      <c r="R4">
        <v>3.17</v>
      </c>
      <c r="S4">
        <v>241</v>
      </c>
      <c r="T4">
        <v>66.03</v>
      </c>
      <c r="U4">
        <v>95.63</v>
      </c>
      <c r="V4">
        <v>1</v>
      </c>
      <c r="W4" t="s">
        <v>71</v>
      </c>
      <c r="X4" t="s">
        <v>7</v>
      </c>
      <c r="Y4" t="s">
        <v>8</v>
      </c>
      <c r="Z4">
        <v>146</v>
      </c>
      <c r="AA4">
        <v>40</v>
      </c>
      <c r="AB4">
        <v>60.58</v>
      </c>
      <c r="AC4">
        <v>2</v>
      </c>
      <c r="AD4" t="s">
        <v>72</v>
      </c>
      <c r="AE4" t="s">
        <v>9</v>
      </c>
      <c r="AF4" t="s">
        <v>10</v>
      </c>
      <c r="AG4">
        <v>95</v>
      </c>
      <c r="AH4">
        <v>26.03</v>
      </c>
      <c r="AI4">
        <v>39.42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/>
  <dimension ref="A1:Q21"/>
  <sheetViews>
    <sheetView topLeftCell="C1" zoomScale="90" zoomScaleNormal="90" zoomScalePageLayoutView="90" workbookViewId="0">
      <selection activeCell="L23" sqref="L23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17</v>
      </c>
      <c r="F1" s="3" t="s">
        <v>18</v>
      </c>
    </row>
    <row r="2" spans="1:17" ht="14" thickBot="1" x14ac:dyDescent="0.2">
      <c r="C2" s="4" t="s">
        <v>19</v>
      </c>
    </row>
    <row r="3" spans="1:17" s="2" customFormat="1" ht="25.5" customHeight="1" x14ac:dyDescent="0.15">
      <c r="C3" s="5">
        <f ca="1">NOW()</f>
        <v>42862.372873958331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5" thickBot="1" x14ac:dyDescent="0.2">
      <c r="A4" s="6" t="s">
        <v>20</v>
      </c>
      <c r="B4" s="6" t="s">
        <v>21</v>
      </c>
      <c r="C4" s="7" t="s">
        <v>22</v>
      </c>
      <c r="D4" s="8" t="s">
        <v>23</v>
      </c>
      <c r="E4" s="7" t="s">
        <v>0</v>
      </c>
      <c r="F4" s="7" t="s">
        <v>24</v>
      </c>
      <c r="G4" s="7" t="s">
        <v>1</v>
      </c>
      <c r="H4" s="7" t="s">
        <v>25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">
      <c r="A5" s="37">
        <v>2</v>
      </c>
      <c r="B5" s="38" t="s">
        <v>26</v>
      </c>
      <c r="C5" s="39" t="s">
        <v>14</v>
      </c>
      <c r="D5" s="40"/>
      <c r="E5" s="41">
        <f>SUM(E6:E8)</f>
        <v>1986</v>
      </c>
      <c r="F5" s="41">
        <f>SUM(F6:F8)</f>
        <v>637</v>
      </c>
      <c r="G5" s="41">
        <f>SUM(G6:G8)</f>
        <v>1349</v>
      </c>
      <c r="H5" s="42">
        <f t="shared" ref="H5:H8" si="0">G5/E5</f>
        <v>0.67925478348439072</v>
      </c>
      <c r="I5" s="63">
        <f>SUM(I6:I8)</f>
        <v>5</v>
      </c>
      <c r="J5" s="43">
        <f t="shared" ref="J5:J8" si="1">I5/E5</f>
        <v>2.5176233635448137E-3</v>
      </c>
      <c r="K5" s="41">
        <f>SUM(K6:K8)</f>
        <v>33</v>
      </c>
      <c r="L5" s="44">
        <f>SUM(L6:L8)</f>
        <v>1311</v>
      </c>
      <c r="M5" s="39">
        <f>SUM(M6:M8)</f>
        <v>811</v>
      </c>
      <c r="N5" s="54">
        <f>M5/$L5</f>
        <v>0.61861174675819985</v>
      </c>
      <c r="O5" s="39">
        <f>SUM(O6:O8)</f>
        <v>500</v>
      </c>
      <c r="P5" s="54">
        <f>O5/$L5</f>
        <v>0.38138825324180015</v>
      </c>
      <c r="Q5" s="35">
        <f t="shared" ref="Q5:Q8" si="2">IF(AND(NOT(ISBLANK($L5)),NOT(ISBLANK($D5))),$E5,0)</f>
        <v>0</v>
      </c>
    </row>
    <row r="6" spans="1:17" s="9" customFormat="1" ht="19" x14ac:dyDescent="0.35">
      <c r="B6" s="10"/>
      <c r="C6" s="45" t="s">
        <v>35</v>
      </c>
      <c r="D6" s="46">
        <v>1</v>
      </c>
      <c r="E6" s="47">
        <f>IMPORT4!H2</f>
        <v>978</v>
      </c>
      <c r="F6" s="47">
        <f>IMPORT4!I2</f>
        <v>282</v>
      </c>
      <c r="G6" s="47">
        <f>IMPORT4!K2</f>
        <v>696</v>
      </c>
      <c r="H6" s="36">
        <f t="shared" si="0"/>
        <v>0.71165644171779141</v>
      </c>
      <c r="I6" s="47">
        <f>IMPORT4!M2</f>
        <v>0</v>
      </c>
      <c r="J6" s="36">
        <f t="shared" si="1"/>
        <v>0</v>
      </c>
      <c r="K6" s="47">
        <f>IMPORT4!P2</f>
        <v>20</v>
      </c>
      <c r="L6" s="48">
        <f>IMPORT4!S2</f>
        <v>676</v>
      </c>
      <c r="M6" s="45">
        <f>IMPORT4!Z2</f>
        <v>424</v>
      </c>
      <c r="N6" s="53">
        <f>M6/L6</f>
        <v>0.62721893491124259</v>
      </c>
      <c r="O6" s="45">
        <f>IMPORT4!AG2</f>
        <v>252</v>
      </c>
      <c r="P6" s="53">
        <f>O6/L6</f>
        <v>0.37278106508875741</v>
      </c>
      <c r="Q6" s="9">
        <f t="shared" si="2"/>
        <v>978</v>
      </c>
    </row>
    <row r="7" spans="1:17" s="9" customFormat="1" ht="19" x14ac:dyDescent="0.35">
      <c r="B7" s="10"/>
      <c r="C7" s="45" t="s">
        <v>36</v>
      </c>
      <c r="D7" s="46">
        <v>2</v>
      </c>
      <c r="E7" s="47">
        <f>IMPORT4!H3</f>
        <v>643</v>
      </c>
      <c r="F7" s="47">
        <f>IMPORT4!I3</f>
        <v>242</v>
      </c>
      <c r="G7" s="47">
        <f>IMPORT4!K3</f>
        <v>401</v>
      </c>
      <c r="H7" s="36">
        <f t="shared" si="0"/>
        <v>0.62363919129082424</v>
      </c>
      <c r="I7" s="47">
        <f>IMPORT4!M3</f>
        <v>2</v>
      </c>
      <c r="J7" s="36">
        <f t="shared" si="1"/>
        <v>3.1104199066874028E-3</v>
      </c>
      <c r="K7" s="47">
        <f>IMPORT4!P3</f>
        <v>5</v>
      </c>
      <c r="L7" s="48">
        <f>IMPORT4!S3</f>
        <v>394</v>
      </c>
      <c r="M7" s="45">
        <f>IMPORT4!Z3</f>
        <v>241</v>
      </c>
      <c r="N7" s="53">
        <f>M7/L7</f>
        <v>0.6116751269035533</v>
      </c>
      <c r="O7" s="45">
        <f>IMPORT4!AG3</f>
        <v>153</v>
      </c>
      <c r="P7" s="53">
        <f>O7/L7</f>
        <v>0.3883248730964467</v>
      </c>
      <c r="Q7" s="9">
        <f t="shared" si="2"/>
        <v>643</v>
      </c>
    </row>
    <row r="8" spans="1:17" s="9" customFormat="1" ht="20" thickBot="1" x14ac:dyDescent="0.4">
      <c r="B8" s="10"/>
      <c r="C8" s="49" t="s">
        <v>37</v>
      </c>
      <c r="D8" s="50">
        <v>3</v>
      </c>
      <c r="E8" s="51">
        <f>IMPORT4!H4</f>
        <v>365</v>
      </c>
      <c r="F8" s="51">
        <f>IMPORT4!I4</f>
        <v>113</v>
      </c>
      <c r="G8" s="51">
        <f>IMPORT4!K4</f>
        <v>252</v>
      </c>
      <c r="H8" s="55">
        <f t="shared" si="0"/>
        <v>0.69041095890410964</v>
      </c>
      <c r="I8" s="51">
        <f>IMPORT4!M4</f>
        <v>3</v>
      </c>
      <c r="J8" s="55">
        <f t="shared" si="1"/>
        <v>8.21917808219178E-3</v>
      </c>
      <c r="K8" s="51">
        <f>IMPORT4!P4</f>
        <v>8</v>
      </c>
      <c r="L8" s="52">
        <f>IMPORT4!S4</f>
        <v>241</v>
      </c>
      <c r="M8" s="49">
        <f>IMPORT4!Z4</f>
        <v>146</v>
      </c>
      <c r="N8" s="56">
        <f>M8/L8</f>
        <v>0.60580912863070535</v>
      </c>
      <c r="O8" s="49">
        <f>IMPORT4!AG4</f>
        <v>95</v>
      </c>
      <c r="P8" s="56">
        <f>O8/L8</f>
        <v>0.39419087136929459</v>
      </c>
      <c r="Q8" s="9">
        <f t="shared" si="2"/>
        <v>365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1986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41</v>
      </c>
      <c r="D12" s="8" t="s">
        <v>42</v>
      </c>
      <c r="E12" s="15" t="s">
        <v>0</v>
      </c>
      <c r="F12" s="15" t="s">
        <v>43</v>
      </c>
      <c r="G12" s="15" t="s">
        <v>1</v>
      </c>
      <c r="H12" s="15" t="s">
        <v>25</v>
      </c>
      <c r="I12" s="15" t="s">
        <v>2</v>
      </c>
      <c r="J12" s="15" t="s">
        <v>16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14</v>
      </c>
      <c r="D13" s="20">
        <f>COUNTA(D5:D8)</f>
        <v>3</v>
      </c>
      <c r="E13" s="20">
        <f t="shared" ref="E13:P13" si="3">E5</f>
        <v>1986</v>
      </c>
      <c r="F13" s="20">
        <f t="shared" si="3"/>
        <v>637</v>
      </c>
      <c r="G13" s="20">
        <f t="shared" si="3"/>
        <v>1349</v>
      </c>
      <c r="H13" s="21">
        <f t="shared" si="3"/>
        <v>0.67925478348439072</v>
      </c>
      <c r="I13" s="22">
        <f t="shared" si="3"/>
        <v>5</v>
      </c>
      <c r="J13" s="21">
        <f t="shared" si="3"/>
        <v>2.5176233635448137E-3</v>
      </c>
      <c r="K13" s="20">
        <f t="shared" si="3"/>
        <v>33</v>
      </c>
      <c r="L13" s="20">
        <f t="shared" si="3"/>
        <v>1311</v>
      </c>
      <c r="M13" s="23">
        <f t="shared" si="3"/>
        <v>811</v>
      </c>
      <c r="N13" s="24">
        <f t="shared" si="3"/>
        <v>0.61861174675819985</v>
      </c>
      <c r="O13" s="25">
        <f t="shared" si="3"/>
        <v>500</v>
      </c>
      <c r="P13" s="26">
        <f t="shared" si="3"/>
        <v>0.38138825324180015</v>
      </c>
    </row>
    <row r="15" spans="1:17" x14ac:dyDescent="0.15">
      <c r="F15" s="28" t="s">
        <v>44</v>
      </c>
      <c r="G15" s="29">
        <f>(236-COUNTBLANK(G5:G8))/236</f>
        <v>1</v>
      </c>
      <c r="I15" s="30"/>
      <c r="J15" s="30"/>
    </row>
    <row r="16" spans="1:17" ht="14" x14ac:dyDescent="0.15">
      <c r="F16" s="28" t="s">
        <v>45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M1" workbookViewId="0">
      <selection activeCell="M1" sqref="A1:AI4"/>
    </sheetView>
  </sheetViews>
  <sheetFormatPr baseColWidth="10" defaultRowHeight="13" x14ac:dyDescent="0.15"/>
  <sheetData>
    <row r="1" spans="1:35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0</v>
      </c>
      <c r="I1" t="s">
        <v>53</v>
      </c>
      <c r="J1" t="s">
        <v>54</v>
      </c>
      <c r="K1" t="s">
        <v>1</v>
      </c>
      <c r="L1" t="s">
        <v>55</v>
      </c>
      <c r="M1" t="s">
        <v>2</v>
      </c>
      <c r="N1" t="s">
        <v>56</v>
      </c>
      <c r="O1" t="s">
        <v>57</v>
      </c>
      <c r="P1" t="s">
        <v>3</v>
      </c>
      <c r="Q1" t="s">
        <v>58</v>
      </c>
      <c r="R1" t="s">
        <v>59</v>
      </c>
      <c r="S1" t="s">
        <v>4</v>
      </c>
      <c r="T1" t="s">
        <v>60</v>
      </c>
      <c r="U1" t="s">
        <v>61</v>
      </c>
      <c r="V1" t="s">
        <v>62</v>
      </c>
      <c r="W1" t="s">
        <v>63</v>
      </c>
      <c r="X1" t="s">
        <v>64</v>
      </c>
      <c r="Y1" t="s">
        <v>65</v>
      </c>
      <c r="Z1" t="s">
        <v>5</v>
      </c>
      <c r="AA1" t="s">
        <v>66</v>
      </c>
      <c r="AB1" t="s">
        <v>6</v>
      </c>
    </row>
    <row r="2" spans="1:35" x14ac:dyDescent="0.15">
      <c r="A2" t="s">
        <v>67</v>
      </c>
      <c r="B2" t="s">
        <v>68</v>
      </c>
      <c r="C2">
        <v>2</v>
      </c>
      <c r="D2" t="s">
        <v>69</v>
      </c>
      <c r="E2">
        <v>53</v>
      </c>
      <c r="F2" t="s">
        <v>76</v>
      </c>
      <c r="G2">
        <v>1</v>
      </c>
      <c r="H2">
        <v>765</v>
      </c>
      <c r="I2">
        <v>310</v>
      </c>
      <c r="J2">
        <v>40.520000000000003</v>
      </c>
      <c r="K2">
        <v>455</v>
      </c>
      <c r="L2">
        <v>59.48</v>
      </c>
      <c r="M2">
        <v>12</v>
      </c>
      <c r="N2">
        <v>1.57</v>
      </c>
      <c r="O2">
        <v>2.64</v>
      </c>
      <c r="P2">
        <v>6</v>
      </c>
      <c r="Q2">
        <v>0.78</v>
      </c>
      <c r="R2">
        <v>1.32</v>
      </c>
      <c r="S2">
        <v>437</v>
      </c>
      <c r="T2">
        <v>57.12</v>
      </c>
      <c r="U2">
        <v>96.04</v>
      </c>
      <c r="V2">
        <v>1</v>
      </c>
      <c r="W2" t="s">
        <v>71</v>
      </c>
      <c r="X2" t="s">
        <v>7</v>
      </c>
      <c r="Y2" t="s">
        <v>8</v>
      </c>
      <c r="Z2">
        <v>194</v>
      </c>
      <c r="AA2">
        <v>25.36</v>
      </c>
      <c r="AB2">
        <v>44.39</v>
      </c>
      <c r="AC2">
        <v>2</v>
      </c>
      <c r="AD2" t="s">
        <v>72</v>
      </c>
      <c r="AE2" t="s">
        <v>9</v>
      </c>
      <c r="AF2" t="s">
        <v>10</v>
      </c>
      <c r="AG2">
        <v>243</v>
      </c>
      <c r="AH2">
        <v>31.76</v>
      </c>
      <c r="AI2">
        <v>55.61</v>
      </c>
    </row>
    <row r="3" spans="1:35" x14ac:dyDescent="0.15">
      <c r="A3" t="s">
        <v>67</v>
      </c>
      <c r="B3" t="s">
        <v>68</v>
      </c>
      <c r="C3">
        <v>2</v>
      </c>
      <c r="D3" t="s">
        <v>69</v>
      </c>
      <c r="E3">
        <v>53</v>
      </c>
      <c r="F3" t="s">
        <v>76</v>
      </c>
      <c r="G3">
        <v>2</v>
      </c>
      <c r="H3">
        <v>419</v>
      </c>
      <c r="I3">
        <v>149</v>
      </c>
      <c r="J3">
        <v>35.56</v>
      </c>
      <c r="K3">
        <v>270</v>
      </c>
      <c r="L3">
        <v>64.44</v>
      </c>
      <c r="M3">
        <v>4</v>
      </c>
      <c r="N3">
        <v>0.95</v>
      </c>
      <c r="O3">
        <v>1.48</v>
      </c>
      <c r="P3">
        <v>3</v>
      </c>
      <c r="Q3">
        <v>0.72</v>
      </c>
      <c r="R3">
        <v>1.1100000000000001</v>
      </c>
      <c r="S3">
        <v>263</v>
      </c>
      <c r="T3">
        <v>62.77</v>
      </c>
      <c r="U3">
        <v>97.41</v>
      </c>
      <c r="V3">
        <v>1</v>
      </c>
      <c r="W3" t="s">
        <v>71</v>
      </c>
      <c r="X3" t="s">
        <v>7</v>
      </c>
      <c r="Y3" t="s">
        <v>8</v>
      </c>
      <c r="Z3">
        <v>121</v>
      </c>
      <c r="AA3">
        <v>28.88</v>
      </c>
      <c r="AB3">
        <v>46.01</v>
      </c>
      <c r="AC3">
        <v>2</v>
      </c>
      <c r="AD3" t="s">
        <v>72</v>
      </c>
      <c r="AE3" t="s">
        <v>9</v>
      </c>
      <c r="AF3" t="s">
        <v>10</v>
      </c>
      <c r="AG3">
        <v>142</v>
      </c>
      <c r="AH3">
        <v>33.89</v>
      </c>
      <c r="AI3">
        <v>53.99</v>
      </c>
    </row>
    <row r="4" spans="1:35" x14ac:dyDescent="0.15">
      <c r="A4" t="s">
        <v>67</v>
      </c>
      <c r="B4" t="s">
        <v>68</v>
      </c>
      <c r="C4">
        <v>2</v>
      </c>
      <c r="D4" t="s">
        <v>69</v>
      </c>
      <c r="E4">
        <v>53</v>
      </c>
      <c r="F4" t="s">
        <v>76</v>
      </c>
      <c r="G4">
        <v>3</v>
      </c>
      <c r="H4">
        <v>453</v>
      </c>
      <c r="I4">
        <v>169</v>
      </c>
      <c r="J4">
        <v>37.31</v>
      </c>
      <c r="K4">
        <v>284</v>
      </c>
      <c r="L4">
        <v>62.69</v>
      </c>
      <c r="M4">
        <v>7</v>
      </c>
      <c r="N4">
        <v>1.55</v>
      </c>
      <c r="O4">
        <v>2.46</v>
      </c>
      <c r="P4">
        <v>14</v>
      </c>
      <c r="Q4">
        <v>3.09</v>
      </c>
      <c r="R4">
        <v>4.93</v>
      </c>
      <c r="S4">
        <v>263</v>
      </c>
      <c r="T4">
        <v>58.06</v>
      </c>
      <c r="U4">
        <v>92.61</v>
      </c>
      <c r="V4">
        <v>1</v>
      </c>
      <c r="W4" t="s">
        <v>71</v>
      </c>
      <c r="X4" t="s">
        <v>7</v>
      </c>
      <c r="Y4" t="s">
        <v>8</v>
      </c>
      <c r="Z4">
        <v>141</v>
      </c>
      <c r="AA4">
        <v>31.13</v>
      </c>
      <c r="AB4">
        <v>53.61</v>
      </c>
      <c r="AC4">
        <v>2</v>
      </c>
      <c r="AD4" t="s">
        <v>72</v>
      </c>
      <c r="AE4" t="s">
        <v>9</v>
      </c>
      <c r="AF4" t="s">
        <v>10</v>
      </c>
      <c r="AG4">
        <v>122</v>
      </c>
      <c r="AH4">
        <v>26.93</v>
      </c>
      <c r="AI4">
        <v>46.39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IMPORT1</vt:lpstr>
      <vt:lpstr>RAIVAVAE</vt:lpstr>
      <vt:lpstr>IMPORT2</vt:lpstr>
      <vt:lpstr>RAPA</vt:lpstr>
      <vt:lpstr>IMPORT3</vt:lpstr>
      <vt:lpstr>RIMATARA</vt:lpstr>
      <vt:lpstr>IMPORT4</vt:lpstr>
      <vt:lpstr>RURUTU</vt:lpstr>
      <vt:lpstr>IMPORT5</vt:lpstr>
      <vt:lpstr>TUBUAI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Utilisateur de Microsoft Office</cp:lastModifiedBy>
  <cp:revision>39</cp:revision>
  <cp:lastPrinted>2017-05-04T18:10:55Z</cp:lastPrinted>
  <dcterms:created xsi:type="dcterms:W3CDTF">2017-05-04T01:34:25Z</dcterms:created>
  <dcterms:modified xsi:type="dcterms:W3CDTF">2017-05-07T18:57:39Z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